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Library Metric 3\_New Metric 3 Files\FINAL\Submitted (FINAL)\Colleges\Tampa\PH\"/>
    </mc:Choice>
  </mc:AlternateContent>
  <bookViews>
    <workbookView xWindow="0" yWindow="0" windowWidth="28800" windowHeight="12885"/>
  </bookViews>
  <sheets>
    <sheet name="Fall 2017 (CFH)" sheetId="1" r:id="rId1"/>
  </sheets>
  <externalReferences>
    <externalReference r:id="rId2"/>
  </externalReferences>
  <definedNames>
    <definedName name="_xlnm._FilterDatabase" localSheetId="0" hidden="1">'Fall 2017 (CFH)'!$A$7:$N$24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K23" i="1"/>
  <c r="G23" i="1"/>
  <c r="J23" i="1" s="1"/>
  <c r="K22" i="1"/>
  <c r="G22" i="1"/>
  <c r="J22" i="1" s="1"/>
  <c r="K21" i="1"/>
  <c r="G21" i="1"/>
  <c r="J21" i="1" s="1"/>
  <c r="K20" i="1"/>
  <c r="J20" i="1"/>
  <c r="K19" i="1"/>
  <c r="G19" i="1"/>
  <c r="J19" i="1" s="1"/>
  <c r="K18" i="1"/>
  <c r="G18" i="1"/>
  <c r="J18" i="1" s="1"/>
  <c r="K17" i="1"/>
  <c r="G17" i="1"/>
  <c r="J17" i="1" s="1"/>
  <c r="K16" i="1"/>
  <c r="G16" i="1"/>
  <c r="J16" i="1" s="1"/>
  <c r="K15" i="1"/>
  <c r="G15" i="1"/>
  <c r="J15" i="1" s="1"/>
  <c r="K14" i="1"/>
  <c r="G14" i="1"/>
  <c r="J14" i="1" s="1"/>
  <c r="K13" i="1"/>
  <c r="G13" i="1"/>
  <c r="J13" i="1" s="1"/>
  <c r="K12" i="1"/>
  <c r="G12" i="1"/>
  <c r="J12" i="1" s="1"/>
  <c r="K11" i="1"/>
  <c r="G11" i="1"/>
  <c r="J11" i="1" s="1"/>
  <c r="K10" i="1"/>
  <c r="G10" i="1"/>
  <c r="J10" i="1" s="1"/>
  <c r="K9" i="1"/>
  <c r="G9" i="1"/>
  <c r="J9" i="1" s="1"/>
  <c r="K8" i="1"/>
  <c r="G8" i="1"/>
  <c r="J8" i="1" s="1"/>
  <c r="K24" i="1" l="1"/>
  <c r="J24" i="1"/>
  <c r="K26" i="1" l="1"/>
  <c r="C31" i="1" s="1"/>
  <c r="C32" i="1" s="1"/>
  <c r="C35" i="1" s="1"/>
  <c r="C36" i="1" s="1"/>
</calcChain>
</file>

<file path=xl/sharedStrings.xml><?xml version="1.0" encoding="utf-8"?>
<sst xmlns="http://schemas.openxmlformats.org/spreadsheetml/2006/main" count="126" uniqueCount="78">
  <si>
    <r>
      <t xml:space="preserve">Metric 3 - Texbook Affordability  </t>
    </r>
    <r>
      <rPr>
        <sz val="10"/>
        <color theme="1"/>
        <rFont val="Calibri"/>
        <family val="2"/>
        <scheme val="minor"/>
      </rPr>
      <t>(TEMPLATE)</t>
    </r>
  </si>
  <si>
    <t>FALL 2017 DATA</t>
  </si>
  <si>
    <t>STEP 1</t>
  </si>
  <si>
    <r>
      <t>National Average per Sch 17-18 is $</t>
    </r>
    <r>
      <rPr>
        <b/>
        <sz val="13"/>
        <rFont val="Calibri"/>
        <family val="2"/>
        <scheme val="minor"/>
      </rPr>
      <t>41.67</t>
    </r>
    <r>
      <rPr>
        <sz val="13"/>
        <rFont val="Calibri"/>
        <family val="2"/>
        <scheme val="minor"/>
      </rPr>
      <t>. This amount reported by College Board did not change.</t>
    </r>
  </si>
  <si>
    <t>STEP 2</t>
  </si>
  <si>
    <t>STEP 3</t>
  </si>
  <si>
    <t>STEP 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</si>
  <si>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</si>
  <si>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</si>
  <si>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</si>
  <si>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</si>
  <si>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</si>
  <si>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</si>
  <si>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</si>
  <si>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</si>
  <si>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</si>
  <si>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</si>
  <si>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</si>
  <si>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AVG(C,D,E)*(1-F)</t>
  </si>
  <si>
    <t>G * I</t>
  </si>
  <si>
    <t>H * I</t>
  </si>
  <si>
    <t>Section</t>
  </si>
  <si>
    <t>Course</t>
  </si>
  <si>
    <t>Avg. New Price</t>
  </si>
  <si>
    <t>Avg. Used Price</t>
  </si>
  <si>
    <t>Avg. Rental Price</t>
  </si>
  <si>
    <t>% NO-COST: 
OER &amp; LIBRARY</t>
  </si>
  <si>
    <t>AVG Cost</t>
  </si>
  <si>
    <t>Course Credit</t>
  </si>
  <si>
    <t>Enrollment</t>
  </si>
  <si>
    <t>Total Cost</t>
  </si>
  <si>
    <t>Total Credits</t>
  </si>
  <si>
    <t>CAMPUS</t>
  </si>
  <si>
    <t>COLL</t>
  </si>
  <si>
    <t>DEPT</t>
  </si>
  <si>
    <t>Tampa-Health</t>
  </si>
  <si>
    <t>PH</t>
  </si>
  <si>
    <t>83731</t>
  </si>
  <si>
    <t>HSC4579</t>
  </si>
  <si>
    <t>CFH</t>
  </si>
  <si>
    <t>83733</t>
  </si>
  <si>
    <t>HSC4211</t>
  </si>
  <si>
    <t>85184</t>
  </si>
  <si>
    <t>86014</t>
  </si>
  <si>
    <t>HSC4172</t>
  </si>
  <si>
    <t>86017</t>
  </si>
  <si>
    <t>HSC2130</t>
  </si>
  <si>
    <t>86019</t>
  </si>
  <si>
    <t>89480</t>
  </si>
  <si>
    <t>90081</t>
  </si>
  <si>
    <t>MHS4002</t>
  </si>
  <si>
    <t>90727</t>
  </si>
  <si>
    <t>HUN2201</t>
  </si>
  <si>
    <t>90730</t>
  </si>
  <si>
    <t>HUN3272</t>
  </si>
  <si>
    <t>92132</t>
  </si>
  <si>
    <t>HUN3296</t>
  </si>
  <si>
    <t>93461</t>
  </si>
  <si>
    <t>PHC4501</t>
  </si>
  <si>
    <t>93579</t>
  </si>
  <si>
    <t>PHC4141</t>
  </si>
  <si>
    <t>PHC4942</t>
  </si>
  <si>
    <t>93778</t>
  </si>
  <si>
    <t>HUN3126</t>
  </si>
  <si>
    <t>95427</t>
  </si>
  <si>
    <t>PHC4464</t>
  </si>
  <si>
    <t>95639</t>
  </si>
  <si>
    <t>Totals:</t>
  </si>
  <si>
    <t>Average Cost per Sch:</t>
  </si>
  <si>
    <t>STEP 5</t>
  </si>
  <si>
    <t>Method to relate to National Average:</t>
  </si>
  <si>
    <t>Actual Average Costs:</t>
  </si>
  <si>
    <t>Fall 16</t>
  </si>
  <si>
    <t>Fall 17</t>
  </si>
  <si>
    <t>% Difference</t>
  </si>
  <si>
    <t>National Average per Sch 17-18</t>
  </si>
  <si>
    <t>Institutional % Difference 
Applied to the National Average</t>
  </si>
  <si>
    <t>FINAL INSTITUTIONAL COST PER SCH FOR PBF#3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</si>
</sst>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0.0%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3"/>
      <color theme="1"/>
      <name val="Calibri"/>
      <family val="2"/>
      <scheme val="minor"/>
    </font>
    <font>
      <b/>
      <sz val="13"/>
      <color rgb="FFFA7D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61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2" fillId="0" borderId="0"/>
  </cellStyleXfs>
  <cellXfs count="64">
    <xf numFmtId="0" fontId="0" fillId="0" borderId="0" xfId="0"/>
    <xf numFmtId="0" fontId="8" fillId="4" borderId="2" xfId="0" applyFont="1" applyFill="1" applyBorder="1" applyAlignment="1">
      <alignment horizontal="center" vertical="center"/>
    </xf>
    <xf numFmtId="0" fontId="9" fillId="0" borderId="0" xfId="0" applyFont="1" applyBorder="1"/>
    <xf numFmtId="0" fontId="5" fillId="0" borderId="0" xfId="0" applyFont="1" applyAlignment="1">
      <alignment horizontal="center"/>
    </xf>
    <xf numFmtId="0" fontId="8" fillId="6" borderId="5" xfId="0" applyFont="1" applyFill="1" applyBorder="1" applyAlignment="1">
      <alignment horizontal="center" vertical="center"/>
    </xf>
    <xf numFmtId="0" fontId="0" fillId="8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4" fillId="5" borderId="7" xfId="0" applyFont="1" applyFill="1" applyBorder="1" applyAlignment="1">
      <alignment horizontal="left" vertical="center" wrapText="1"/>
    </xf>
    <xf numFmtId="0" fontId="4" fillId="5" borderId="8" xfId="0" applyFont="1" applyFill="1" applyBorder="1" applyAlignment="1">
      <alignment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9" borderId="9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13" fillId="10" borderId="11" xfId="5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0" fillId="11" borderId="7" xfId="0" applyFill="1" applyBorder="1" applyAlignment="1">
      <alignment horizontal="left"/>
    </xf>
    <xf numFmtId="0" fontId="0" fillId="11" borderId="12" xfId="0" applyFill="1" applyBorder="1" applyAlignment="1"/>
    <xf numFmtId="164" fontId="0" fillId="0" borderId="9" xfId="0" applyNumberFormat="1" applyBorder="1" applyAlignment="1"/>
    <xf numFmtId="164" fontId="0" fillId="0" borderId="13" xfId="0" applyNumberFormat="1" applyBorder="1" applyAlignment="1"/>
    <xf numFmtId="164" fontId="0" fillId="0" borderId="12" xfId="0" applyNumberFormat="1" applyBorder="1" applyAlignment="1"/>
    <xf numFmtId="9" fontId="0" fillId="0" borderId="14" xfId="2" applyFont="1" applyBorder="1" applyAlignment="1"/>
    <xf numFmtId="165" fontId="0" fillId="12" borderId="9" xfId="1" applyNumberFormat="1" applyFont="1" applyFill="1" applyBorder="1" applyAlignment="1"/>
    <xf numFmtId="0" fontId="0" fillId="0" borderId="7" xfId="1" applyNumberFormat="1" applyFont="1" applyBorder="1" applyAlignment="1"/>
    <xf numFmtId="0" fontId="0" fillId="0" borderId="8" xfId="1" applyNumberFormat="1" applyFont="1" applyBorder="1" applyAlignment="1"/>
    <xf numFmtId="165" fontId="0" fillId="12" borderId="7" xfId="1" applyNumberFormat="1" applyFont="1" applyFill="1" applyBorder="1" applyAlignment="1"/>
    <xf numFmtId="0" fontId="13" fillId="0" borderId="15" xfId="5" applyFont="1" applyFill="1" applyBorder="1" applyAlignment="1"/>
    <xf numFmtId="0" fontId="0" fillId="0" borderId="0" xfId="0" applyAlignment="1"/>
    <xf numFmtId="9" fontId="0" fillId="0" borderId="9" xfId="2" applyFont="1" applyBorder="1" applyAlignment="1"/>
    <xf numFmtId="0" fontId="0" fillId="0" borderId="0" xfId="0" applyAlignment="1">
      <alignment horizontal="left"/>
    </xf>
    <xf numFmtId="165" fontId="0" fillId="0" borderId="0" xfId="1" applyNumberFormat="1" applyFont="1"/>
    <xf numFmtId="165" fontId="0" fillId="0" borderId="8" xfId="1" applyNumberFormat="1" applyFont="1" applyBorder="1"/>
    <xf numFmtId="43" fontId="4" fillId="12" borderId="9" xfId="1" applyFont="1" applyFill="1" applyBorder="1"/>
    <xf numFmtId="165" fontId="4" fillId="12" borderId="7" xfId="1" applyNumberFormat="1" applyFont="1" applyFill="1" applyBorder="1"/>
    <xf numFmtId="0" fontId="0" fillId="0" borderId="7" xfId="0" applyBorder="1"/>
    <xf numFmtId="43" fontId="4" fillId="13" borderId="7" xfId="1" applyNumberFormat="1" applyFont="1" applyFill="1" applyBorder="1"/>
    <xf numFmtId="0" fontId="0" fillId="0" borderId="0" xfId="0" applyBorder="1"/>
    <xf numFmtId="0" fontId="4" fillId="0" borderId="0" xfId="0" applyFont="1" applyAlignment="1">
      <alignment horizontal="left"/>
    </xf>
    <xf numFmtId="0" fontId="14" fillId="0" borderId="7" xfId="0" applyFont="1" applyBorder="1"/>
    <xf numFmtId="2" fontId="14" fillId="0" borderId="7" xfId="0" applyNumberFormat="1" applyFont="1" applyBorder="1"/>
    <xf numFmtId="166" fontId="15" fillId="3" borderId="7" xfId="4" applyNumberFormat="1" applyFont="1" applyBorder="1"/>
    <xf numFmtId="0" fontId="14" fillId="0" borderId="0" xfId="0" applyFont="1"/>
    <xf numFmtId="0" fontId="0" fillId="0" borderId="0" xfId="0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4" fillId="0" borderId="7" xfId="0" applyFont="1" applyBorder="1" applyAlignment="1">
      <alignment vertical="center" wrapText="1"/>
    </xf>
    <xf numFmtId="2" fontId="15" fillId="3" borderId="16" xfId="4" applyNumberFormat="1" applyFont="1" applyBorder="1" applyAlignment="1">
      <alignment vertical="center"/>
    </xf>
    <xf numFmtId="0" fontId="17" fillId="5" borderId="8" xfId="0" applyFont="1" applyFill="1" applyBorder="1" applyAlignment="1">
      <alignment vertical="center" wrapText="1"/>
    </xf>
    <xf numFmtId="2" fontId="18" fillId="5" borderId="5" xfId="3" applyNumberFormat="1" applyFont="1" applyFill="1" applyBorder="1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8" fillId="5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</cellXfs>
  <cellStyles count="6">
    <cellStyle name="Calculation" xfId="4" builtinId="22"/>
    <cellStyle name="Comma" xfId="1" builtinId="3"/>
    <cellStyle name="Good" xfId="3" builtinId="26"/>
    <cellStyle name="Normal" xfId="0" builtinId="0"/>
    <cellStyle name="Normal_Fall 2017 (for matching)" xfId="5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ibrary%20Metric%203/_New%20Metric%203%20Files/FINAL/Submitted%20(FINAL)/DRS_Template_PBF3_Textbooks__2018-08-15%20(USF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ll 2017 (St.Pete)"/>
      <sheetName val="Fall 2017 (Sarasota)"/>
      <sheetName val="Fall 2017 (TAMPA)"/>
      <sheetName val="Fall 2017 (SORTING)"/>
      <sheetName val="Fall 2017 (for matching)"/>
      <sheetName val="Fall 2016"/>
      <sheetName val="Fall 2017"/>
    </sheetNames>
    <sheetDataSet>
      <sheetData sheetId="0"/>
      <sheetData sheetId="1"/>
      <sheetData sheetId="2"/>
      <sheetData sheetId="3"/>
      <sheetData sheetId="4"/>
      <sheetData sheetId="5">
        <row r="3966">
          <cell r="C3966">
            <v>33.773314294429532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zoomScale="70" zoomScaleNormal="70" workbookViewId="0">
      <selection sqref="A1:K1"/>
    </sheetView>
  </sheetViews>
  <sheetFormatPr defaultRowHeight="15" x14ac:dyDescent="0.25"/>
  <cols>
    <col min="1" max="1" width="13.7109375" style="32" customWidth="1"/>
    <col min="2" max="2" width="31" customWidth="1"/>
    <col min="3" max="3" width="17.7109375" customWidth="1"/>
    <col min="4" max="4" width="18.140625" customWidth="1"/>
    <col min="5" max="6" width="17.7109375" customWidth="1"/>
    <col min="7" max="7" width="17.42578125" customWidth="1"/>
    <col min="8" max="9" width="16.140625" customWidth="1"/>
    <col min="10" max="10" width="19.140625" bestFit="1" customWidth="1"/>
    <col min="11" max="11" width="16.140625" customWidth="1"/>
  </cols>
  <sheetData>
    <row r="1" spans="1:14" ht="21" x14ac:dyDescent="0.3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</row>
    <row r="2" spans="1:14" ht="21" customHeight="1" thickBot="1" x14ac:dyDescent="0.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4" ht="21.75" thickBot="1" x14ac:dyDescent="0.4">
      <c r="A3" s="1" t="s">
        <v>2</v>
      </c>
      <c r="B3" s="2" t="s">
        <v>3</v>
      </c>
      <c r="C3" s="3"/>
      <c r="D3" s="3"/>
      <c r="E3" s="3"/>
      <c r="F3" s="3"/>
      <c r="G3" s="3"/>
      <c r="H3" s="3"/>
      <c r="I3" s="3"/>
      <c r="J3" s="3"/>
      <c r="K3" s="3"/>
    </row>
    <row r="4" spans="1:14" ht="21.6" customHeight="1" thickBot="1" x14ac:dyDescent="0.3">
      <c r="A4" s="55" t="s">
        <v>4</v>
      </c>
      <c r="B4" s="56"/>
      <c r="C4" s="56"/>
      <c r="D4" s="56"/>
      <c r="E4" s="56"/>
      <c r="F4" s="56"/>
      <c r="G4" s="4" t="s">
        <v>5</v>
      </c>
      <c r="H4" s="57" t="s">
        <v>6</v>
      </c>
      <c r="I4" s="58"/>
      <c r="J4" s="58"/>
      <c r="K4" s="59"/>
    </row>
    <row r="5" spans="1:14" x14ac:dyDescent="0.25">
      <c r="A5" s="5" t="s">
        <v>7</v>
      </c>
      <c r="B5" s="5" t="s">
        <v>8</v>
      </c>
      <c r="C5" s="5" t="s">
        <v>9</v>
      </c>
      <c r="D5" s="5" t="s">
        <v>10</v>
      </c>
      <c r="E5" s="5" t="s">
        <v>11</v>
      </c>
      <c r="F5" s="5" t="s">
        <v>12</v>
      </c>
      <c r="G5" s="5" t="s">
        <v>13</v>
      </c>
      <c r="H5" s="5" t="s">
        <v>14</v>
      </c>
      <c r="I5" s="5" t="s">
        <v>15</v>
      </c>
      <c r="J5" s="5" t="s">
        <v>16</v>
      </c>
      <c r="K5" s="5" t="s">
        <v>17</v>
      </c>
    </row>
    <row r="6" spans="1:14" s="6" customFormat="1" x14ac:dyDescent="0.25">
      <c r="G6" s="6" t="s">
        <v>18</v>
      </c>
      <c r="J6" s="6" t="s">
        <v>19</v>
      </c>
      <c r="K6" s="6" t="s">
        <v>20</v>
      </c>
    </row>
    <row r="7" spans="1:14" s="18" customFormat="1" ht="30" x14ac:dyDescent="0.25">
      <c r="A7" s="7" t="s">
        <v>21</v>
      </c>
      <c r="B7" s="8" t="s">
        <v>22</v>
      </c>
      <c r="C7" s="9" t="s">
        <v>23</v>
      </c>
      <c r="D7" s="10" t="s">
        <v>24</v>
      </c>
      <c r="E7" s="11" t="s">
        <v>25</v>
      </c>
      <c r="F7" s="12" t="s">
        <v>26</v>
      </c>
      <c r="G7" s="13" t="s">
        <v>27</v>
      </c>
      <c r="H7" s="14" t="s">
        <v>28</v>
      </c>
      <c r="I7" s="15" t="s">
        <v>29</v>
      </c>
      <c r="J7" s="16" t="s">
        <v>30</v>
      </c>
      <c r="K7" s="14" t="s">
        <v>31</v>
      </c>
      <c r="L7" s="17" t="s">
        <v>32</v>
      </c>
      <c r="M7" s="17" t="s">
        <v>33</v>
      </c>
      <c r="N7" s="17" t="s">
        <v>34</v>
      </c>
    </row>
    <row r="8" spans="1:14" s="30" customFormat="1" x14ac:dyDescent="0.25">
      <c r="A8" s="19" t="s">
        <v>37</v>
      </c>
      <c r="B8" s="20" t="s">
        <v>38</v>
      </c>
      <c r="C8" s="21">
        <v>64.25</v>
      </c>
      <c r="D8" s="22">
        <v>48.2</v>
      </c>
      <c r="E8" s="23"/>
      <c r="F8" s="24">
        <v>0</v>
      </c>
      <c r="G8" s="25">
        <f t="shared" ref="G8:G9" si="0">AVERAGE(C8:E8)*(1-F8)</f>
        <v>56.225000000000001</v>
      </c>
      <c r="H8" s="26">
        <v>3</v>
      </c>
      <c r="I8" s="27">
        <v>99</v>
      </c>
      <c r="J8" s="25">
        <f t="shared" ref="J8:J21" si="1">$I8*$G8</f>
        <v>5566.2750000000005</v>
      </c>
      <c r="K8" s="28">
        <f t="shared" ref="K8:K21" si="2">$I8*$H8</f>
        <v>297</v>
      </c>
      <c r="L8" s="29" t="s">
        <v>35</v>
      </c>
      <c r="M8" s="29" t="s">
        <v>36</v>
      </c>
      <c r="N8" s="29" t="s">
        <v>39</v>
      </c>
    </row>
    <row r="9" spans="1:14" s="30" customFormat="1" x14ac:dyDescent="0.25">
      <c r="A9" s="19" t="s">
        <v>40</v>
      </c>
      <c r="B9" s="20" t="s">
        <v>41</v>
      </c>
      <c r="C9" s="21">
        <v>37.450000000000003</v>
      </c>
      <c r="D9" s="22">
        <v>28.1</v>
      </c>
      <c r="E9" s="23"/>
      <c r="F9" s="24">
        <v>0</v>
      </c>
      <c r="G9" s="25">
        <f t="shared" si="0"/>
        <v>32.775000000000006</v>
      </c>
      <c r="H9" s="26">
        <v>3</v>
      </c>
      <c r="I9" s="27">
        <v>97</v>
      </c>
      <c r="J9" s="25">
        <f t="shared" si="1"/>
        <v>3179.1750000000006</v>
      </c>
      <c r="K9" s="28">
        <f t="shared" si="2"/>
        <v>291</v>
      </c>
      <c r="L9" s="29" t="s">
        <v>35</v>
      </c>
      <c r="M9" s="29" t="s">
        <v>36</v>
      </c>
      <c r="N9" s="29" t="s">
        <v>39</v>
      </c>
    </row>
    <row r="10" spans="1:14" s="30" customFormat="1" x14ac:dyDescent="0.25">
      <c r="A10" s="19" t="s">
        <v>42</v>
      </c>
      <c r="B10" s="20" t="s">
        <v>41</v>
      </c>
      <c r="C10" s="21">
        <v>37.450000000000003</v>
      </c>
      <c r="D10" s="22">
        <v>28.1</v>
      </c>
      <c r="E10" s="23"/>
      <c r="F10" s="24">
        <v>0</v>
      </c>
      <c r="G10" s="25">
        <f t="shared" ref="G10" si="3">AVERAGE(C10:E10)*(1-F10)</f>
        <v>32.775000000000006</v>
      </c>
      <c r="H10" s="26">
        <v>3</v>
      </c>
      <c r="I10" s="27">
        <v>100</v>
      </c>
      <c r="J10" s="25">
        <f t="shared" si="1"/>
        <v>3277.5000000000005</v>
      </c>
      <c r="K10" s="28">
        <f t="shared" si="2"/>
        <v>300</v>
      </c>
      <c r="L10" s="29" t="s">
        <v>35</v>
      </c>
      <c r="M10" s="29" t="s">
        <v>36</v>
      </c>
      <c r="N10" s="29" t="s">
        <v>39</v>
      </c>
    </row>
    <row r="11" spans="1:14" s="30" customFormat="1" x14ac:dyDescent="0.25">
      <c r="A11" s="19" t="s">
        <v>43</v>
      </c>
      <c r="B11" s="20" t="s">
        <v>44</v>
      </c>
      <c r="C11" s="21">
        <v>85.65</v>
      </c>
      <c r="D11" s="22">
        <v>64.25</v>
      </c>
      <c r="E11" s="23"/>
      <c r="F11" s="24">
        <v>0</v>
      </c>
      <c r="G11" s="25">
        <f t="shared" ref="G11:G13" si="4">AVERAGE(C11:E11)*(1-F11)</f>
        <v>74.95</v>
      </c>
      <c r="H11" s="26">
        <v>3</v>
      </c>
      <c r="I11" s="27">
        <v>97</v>
      </c>
      <c r="J11" s="25">
        <f t="shared" si="1"/>
        <v>7270.1500000000005</v>
      </c>
      <c r="K11" s="28">
        <f t="shared" si="2"/>
        <v>291</v>
      </c>
      <c r="L11" s="29" t="s">
        <v>35</v>
      </c>
      <c r="M11" s="29" t="s">
        <v>36</v>
      </c>
      <c r="N11" s="29" t="s">
        <v>39</v>
      </c>
    </row>
    <row r="12" spans="1:14" s="30" customFormat="1" x14ac:dyDescent="0.25">
      <c r="A12" s="19" t="s">
        <v>45</v>
      </c>
      <c r="B12" s="20" t="s">
        <v>46</v>
      </c>
      <c r="C12" s="21">
        <v>211</v>
      </c>
      <c r="D12" s="22">
        <v>158.25</v>
      </c>
      <c r="E12" s="23">
        <v>121.325</v>
      </c>
      <c r="F12" s="24">
        <v>0</v>
      </c>
      <c r="G12" s="25">
        <f t="shared" si="4"/>
        <v>163.52500000000001</v>
      </c>
      <c r="H12" s="26">
        <v>3</v>
      </c>
      <c r="I12" s="27">
        <v>40</v>
      </c>
      <c r="J12" s="25">
        <f t="shared" si="1"/>
        <v>6541</v>
      </c>
      <c r="K12" s="28">
        <f t="shared" si="2"/>
        <v>120</v>
      </c>
      <c r="L12" s="29" t="s">
        <v>35</v>
      </c>
      <c r="M12" s="29" t="s">
        <v>36</v>
      </c>
      <c r="N12" s="29" t="s">
        <v>39</v>
      </c>
    </row>
    <row r="13" spans="1:14" s="30" customFormat="1" x14ac:dyDescent="0.25">
      <c r="A13" s="19" t="s">
        <v>47</v>
      </c>
      <c r="B13" s="20" t="s">
        <v>46</v>
      </c>
      <c r="C13" s="21">
        <v>211</v>
      </c>
      <c r="D13" s="22">
        <v>158.25</v>
      </c>
      <c r="E13" s="23">
        <v>121.325</v>
      </c>
      <c r="F13" s="24">
        <v>0</v>
      </c>
      <c r="G13" s="25">
        <f t="shared" si="4"/>
        <v>163.52500000000001</v>
      </c>
      <c r="H13" s="26">
        <v>3</v>
      </c>
      <c r="I13" s="27">
        <v>40</v>
      </c>
      <c r="J13" s="25">
        <f t="shared" si="1"/>
        <v>6541</v>
      </c>
      <c r="K13" s="28">
        <f t="shared" si="2"/>
        <v>120</v>
      </c>
      <c r="L13" s="29" t="s">
        <v>35</v>
      </c>
      <c r="M13" s="29" t="s">
        <v>36</v>
      </c>
      <c r="N13" s="29" t="s">
        <v>39</v>
      </c>
    </row>
    <row r="14" spans="1:14" s="30" customFormat="1" x14ac:dyDescent="0.25">
      <c r="A14" s="19" t="s">
        <v>48</v>
      </c>
      <c r="B14" s="20" t="s">
        <v>41</v>
      </c>
      <c r="C14" s="21">
        <v>37.450000000000003</v>
      </c>
      <c r="D14" s="22">
        <v>28.1</v>
      </c>
      <c r="E14" s="23"/>
      <c r="F14" s="31">
        <v>0</v>
      </c>
      <c r="G14" s="25">
        <f t="shared" ref="G14" si="5">AVERAGE(C14:E14)*(1-F14)</f>
        <v>32.775000000000006</v>
      </c>
      <c r="H14" s="26">
        <v>3</v>
      </c>
      <c r="I14" s="27">
        <v>60</v>
      </c>
      <c r="J14" s="25">
        <f t="shared" si="1"/>
        <v>1966.5000000000005</v>
      </c>
      <c r="K14" s="28">
        <f t="shared" si="2"/>
        <v>180</v>
      </c>
      <c r="L14" s="29" t="s">
        <v>35</v>
      </c>
      <c r="M14" s="29" t="s">
        <v>36</v>
      </c>
      <c r="N14" s="29" t="s">
        <v>39</v>
      </c>
    </row>
    <row r="15" spans="1:14" s="30" customFormat="1" x14ac:dyDescent="0.25">
      <c r="A15" s="19" t="s">
        <v>49</v>
      </c>
      <c r="B15" s="20" t="s">
        <v>50</v>
      </c>
      <c r="C15" s="21">
        <v>83</v>
      </c>
      <c r="D15" s="22">
        <v>62.25</v>
      </c>
      <c r="E15" s="23">
        <v>53.975000000000001</v>
      </c>
      <c r="F15" s="31">
        <v>0</v>
      </c>
      <c r="G15" s="25">
        <f t="shared" ref="G15" si="6">AVERAGE(C15:E15)*(1-F15)</f>
        <v>66.408333333333331</v>
      </c>
      <c r="H15" s="26">
        <v>3</v>
      </c>
      <c r="I15" s="27">
        <v>71</v>
      </c>
      <c r="J15" s="25">
        <f t="shared" si="1"/>
        <v>4714.9916666666668</v>
      </c>
      <c r="K15" s="28">
        <f t="shared" si="2"/>
        <v>213</v>
      </c>
      <c r="L15" s="29" t="s">
        <v>35</v>
      </c>
      <c r="M15" s="29" t="s">
        <v>36</v>
      </c>
      <c r="N15" s="29" t="s">
        <v>39</v>
      </c>
    </row>
    <row r="16" spans="1:14" s="30" customFormat="1" x14ac:dyDescent="0.25">
      <c r="A16" s="19" t="s">
        <v>51</v>
      </c>
      <c r="B16" s="20" t="s">
        <v>52</v>
      </c>
      <c r="C16" s="21">
        <v>157.15</v>
      </c>
      <c r="D16" s="22">
        <v>117.85</v>
      </c>
      <c r="E16" s="23"/>
      <c r="F16" s="24">
        <v>0</v>
      </c>
      <c r="G16" s="25">
        <f t="shared" ref="G16:G17" si="7">AVERAGE(C16:E16)*(1-F16)</f>
        <v>137.5</v>
      </c>
      <c r="H16" s="26">
        <v>3</v>
      </c>
      <c r="I16" s="27">
        <v>100</v>
      </c>
      <c r="J16" s="25">
        <f t="shared" si="1"/>
        <v>13750</v>
      </c>
      <c r="K16" s="28">
        <f t="shared" si="2"/>
        <v>300</v>
      </c>
      <c r="L16" s="29" t="s">
        <v>35</v>
      </c>
      <c r="M16" s="29" t="s">
        <v>36</v>
      </c>
      <c r="N16" s="29" t="s">
        <v>39</v>
      </c>
    </row>
    <row r="17" spans="1:14" s="30" customFormat="1" x14ac:dyDescent="0.25">
      <c r="A17" s="19" t="s">
        <v>53</v>
      </c>
      <c r="B17" s="20" t="s">
        <v>54</v>
      </c>
      <c r="C17" s="21">
        <v>173.5</v>
      </c>
      <c r="D17" s="22">
        <v>130.125</v>
      </c>
      <c r="E17" s="23">
        <v>186.57499999999999</v>
      </c>
      <c r="F17" s="24">
        <v>0</v>
      </c>
      <c r="G17" s="25">
        <f t="shared" si="7"/>
        <v>163.4</v>
      </c>
      <c r="H17" s="26">
        <v>3</v>
      </c>
      <c r="I17" s="27">
        <v>125</v>
      </c>
      <c r="J17" s="25">
        <f t="shared" si="1"/>
        <v>20425</v>
      </c>
      <c r="K17" s="28">
        <f t="shared" si="2"/>
        <v>375</v>
      </c>
      <c r="L17" s="29" t="s">
        <v>35</v>
      </c>
      <c r="M17" s="29" t="s">
        <v>36</v>
      </c>
      <c r="N17" s="29" t="s">
        <v>39</v>
      </c>
    </row>
    <row r="18" spans="1:14" s="30" customFormat="1" x14ac:dyDescent="0.25">
      <c r="A18" s="19" t="s">
        <v>55</v>
      </c>
      <c r="B18" s="20" t="s">
        <v>56</v>
      </c>
      <c r="C18" s="21">
        <v>172.6833</v>
      </c>
      <c r="D18" s="22">
        <v>129.51669999999999</v>
      </c>
      <c r="E18" s="23">
        <v>165.02500000000001</v>
      </c>
      <c r="F18" s="24">
        <v>0</v>
      </c>
      <c r="G18" s="25">
        <f t="shared" ref="G18:G19" si="8">AVERAGE(C18:E18)*(1-F18)</f>
        <v>155.74166666666667</v>
      </c>
      <c r="H18" s="26">
        <v>3</v>
      </c>
      <c r="I18" s="27">
        <v>125</v>
      </c>
      <c r="J18" s="25">
        <f t="shared" si="1"/>
        <v>19467.708333333336</v>
      </c>
      <c r="K18" s="28">
        <f t="shared" si="2"/>
        <v>375</v>
      </c>
      <c r="L18" s="29" t="s">
        <v>35</v>
      </c>
      <c r="M18" s="29" t="s">
        <v>36</v>
      </c>
      <c r="N18" s="29" t="s">
        <v>39</v>
      </c>
    </row>
    <row r="19" spans="1:14" s="30" customFormat="1" x14ac:dyDescent="0.25">
      <c r="A19" s="19" t="s">
        <v>57</v>
      </c>
      <c r="B19" s="20" t="s">
        <v>58</v>
      </c>
      <c r="C19" s="21">
        <v>106.95</v>
      </c>
      <c r="D19" s="22">
        <v>80.2</v>
      </c>
      <c r="E19" s="23">
        <v>61.5</v>
      </c>
      <c r="F19" s="24">
        <v>0</v>
      </c>
      <c r="G19" s="25">
        <f t="shared" si="8"/>
        <v>82.88333333333334</v>
      </c>
      <c r="H19" s="26">
        <v>3</v>
      </c>
      <c r="I19" s="27">
        <v>30</v>
      </c>
      <c r="J19" s="25">
        <f t="shared" si="1"/>
        <v>2486.5</v>
      </c>
      <c r="K19" s="28">
        <f t="shared" si="2"/>
        <v>90</v>
      </c>
      <c r="L19" s="29" t="s">
        <v>35</v>
      </c>
      <c r="M19" s="29" t="s">
        <v>36</v>
      </c>
      <c r="N19" s="29" t="s">
        <v>39</v>
      </c>
    </row>
    <row r="20" spans="1:14" s="30" customFormat="1" x14ac:dyDescent="0.25">
      <c r="A20" s="19" t="s">
        <v>59</v>
      </c>
      <c r="B20" s="20" t="s">
        <v>60</v>
      </c>
      <c r="C20" s="21"/>
      <c r="D20" s="22"/>
      <c r="E20" s="23"/>
      <c r="F20" s="24">
        <v>1</v>
      </c>
      <c r="G20" s="25">
        <v>0</v>
      </c>
      <c r="H20" s="26">
        <v>3</v>
      </c>
      <c r="I20" s="27">
        <v>1</v>
      </c>
      <c r="J20" s="25">
        <f t="shared" si="1"/>
        <v>0</v>
      </c>
      <c r="K20" s="28">
        <f t="shared" si="2"/>
        <v>3</v>
      </c>
      <c r="L20" s="29" t="s">
        <v>35</v>
      </c>
      <c r="M20" s="29" t="s">
        <v>36</v>
      </c>
      <c r="N20" s="29" t="s">
        <v>39</v>
      </c>
    </row>
    <row r="21" spans="1:14" s="30" customFormat="1" x14ac:dyDescent="0.25">
      <c r="A21" s="19" t="s">
        <v>62</v>
      </c>
      <c r="B21" s="20" t="s">
        <v>63</v>
      </c>
      <c r="C21" s="21">
        <v>233</v>
      </c>
      <c r="D21" s="22">
        <v>174.75</v>
      </c>
      <c r="E21" s="23">
        <v>153.77500000000001</v>
      </c>
      <c r="F21" s="31">
        <v>0</v>
      </c>
      <c r="G21" s="25">
        <f t="shared" ref="G21" si="9">AVERAGE(C21:E21)*(1-F21)</f>
        <v>187.17499999999998</v>
      </c>
      <c r="H21" s="26">
        <v>3</v>
      </c>
      <c r="I21" s="27">
        <v>89</v>
      </c>
      <c r="J21" s="25">
        <f t="shared" si="1"/>
        <v>16658.574999999997</v>
      </c>
      <c r="K21" s="28">
        <f t="shared" si="2"/>
        <v>267</v>
      </c>
      <c r="L21" s="29" t="s">
        <v>35</v>
      </c>
      <c r="M21" s="29" t="s">
        <v>36</v>
      </c>
      <c r="N21" s="29" t="s">
        <v>39</v>
      </c>
    </row>
    <row r="22" spans="1:14" s="30" customFormat="1" x14ac:dyDescent="0.25">
      <c r="A22" s="19" t="s">
        <v>64</v>
      </c>
      <c r="B22" s="20" t="s">
        <v>65</v>
      </c>
      <c r="C22" s="21">
        <v>54.95</v>
      </c>
      <c r="D22" s="22">
        <v>41.2</v>
      </c>
      <c r="E22" s="23">
        <v>31.6</v>
      </c>
      <c r="F22" s="31">
        <v>0</v>
      </c>
      <c r="G22" s="25">
        <f t="shared" ref="G22:G23" si="10">AVERAGE(C22:E22)*(1-F22)</f>
        <v>42.583333333333336</v>
      </c>
      <c r="H22" s="26">
        <v>3</v>
      </c>
      <c r="I22" s="27">
        <v>97</v>
      </c>
      <c r="J22" s="25">
        <f t="shared" ref="J22:J23" si="11">$I22*$G22</f>
        <v>4130.5833333333339</v>
      </c>
      <c r="K22" s="28">
        <f t="shared" ref="K22:K23" si="12">$I22*$H22</f>
        <v>291</v>
      </c>
      <c r="L22" s="29" t="s">
        <v>35</v>
      </c>
      <c r="M22" s="29" t="s">
        <v>36</v>
      </c>
      <c r="N22" s="29" t="s">
        <v>39</v>
      </c>
    </row>
    <row r="23" spans="1:14" s="30" customFormat="1" x14ac:dyDescent="0.25">
      <c r="A23" s="19" t="s">
        <v>66</v>
      </c>
      <c r="B23" s="20" t="s">
        <v>61</v>
      </c>
      <c r="C23" s="21">
        <v>80.3</v>
      </c>
      <c r="D23" s="22">
        <v>60.25</v>
      </c>
      <c r="E23" s="23"/>
      <c r="F23" s="31">
        <v>0</v>
      </c>
      <c r="G23" s="25">
        <f t="shared" si="10"/>
        <v>70.275000000000006</v>
      </c>
      <c r="H23" s="26">
        <v>3</v>
      </c>
      <c r="I23" s="27">
        <v>49</v>
      </c>
      <c r="J23" s="25">
        <f t="shared" si="11"/>
        <v>3443.4750000000004</v>
      </c>
      <c r="K23" s="28">
        <f t="shared" si="12"/>
        <v>147</v>
      </c>
      <c r="L23" s="29" t="s">
        <v>35</v>
      </c>
      <c r="M23" s="29" t="s">
        <v>36</v>
      </c>
      <c r="N23" s="29" t="s">
        <v>39</v>
      </c>
    </row>
    <row r="24" spans="1:14" x14ac:dyDescent="0.25">
      <c r="G24" s="33"/>
      <c r="H24" s="33"/>
      <c r="I24" s="34" t="s">
        <v>67</v>
      </c>
      <c r="J24" s="35">
        <f>SUM(J8:J23)</f>
        <v>119418.43333333335</v>
      </c>
      <c r="K24" s="36">
        <f>SUM(K8:K23)</f>
        <v>3660</v>
      </c>
    </row>
    <row r="26" spans="1:14" x14ac:dyDescent="0.25">
      <c r="I26" s="37" t="s">
        <v>68</v>
      </c>
      <c r="J26" s="37"/>
      <c r="K26" s="38">
        <f>J24/K24</f>
        <v>32.627987249544631</v>
      </c>
    </row>
    <row r="27" spans="1:14" ht="15.75" thickBot="1" x14ac:dyDescent="0.3">
      <c r="I27" s="39"/>
      <c r="J27" s="39"/>
      <c r="K27" s="39"/>
    </row>
    <row r="28" spans="1:14" ht="19.5" thickBot="1" x14ac:dyDescent="0.3">
      <c r="A28" s="60" t="s">
        <v>69</v>
      </c>
      <c r="B28" s="61"/>
      <c r="C28" s="61"/>
      <c r="D28" s="61"/>
      <c r="E28" s="62"/>
      <c r="I28" s="39"/>
      <c r="J28" s="39"/>
    </row>
    <row r="29" spans="1:14" x14ac:dyDescent="0.25">
      <c r="A29" s="40" t="s">
        <v>70</v>
      </c>
    </row>
    <row r="30" spans="1:14" ht="17.25" x14ac:dyDescent="0.3">
      <c r="A30" s="63" t="s">
        <v>71</v>
      </c>
      <c r="B30" s="41" t="s">
        <v>72</v>
      </c>
      <c r="C30" s="42">
        <f>'[1]Fall 2016'!C3966</f>
        <v>33.773314294429532</v>
      </c>
    </row>
    <row r="31" spans="1:14" ht="17.25" x14ac:dyDescent="0.3">
      <c r="A31" s="63"/>
      <c r="B31" s="41" t="s">
        <v>73</v>
      </c>
      <c r="C31" s="42">
        <f>K26</f>
        <v>32.627987249544631</v>
      </c>
    </row>
    <row r="32" spans="1:14" ht="17.25" x14ac:dyDescent="0.3">
      <c r="A32" s="63"/>
      <c r="B32" s="41" t="s">
        <v>74</v>
      </c>
      <c r="C32" s="43">
        <f>(C31-C30)/C30</f>
        <v>-3.3912189810575026E-2</v>
      </c>
    </row>
    <row r="33" spans="1:11" ht="17.25" x14ac:dyDescent="0.3">
      <c r="B33" s="44"/>
      <c r="C33" s="44"/>
    </row>
    <row r="34" spans="1:11" ht="17.25" x14ac:dyDescent="0.25">
      <c r="A34" s="45"/>
      <c r="B34" s="46" t="s">
        <v>75</v>
      </c>
      <c r="C34" s="47">
        <v>41.67</v>
      </c>
      <c r="D34" s="48"/>
      <c r="E34" s="48"/>
      <c r="F34" s="48"/>
      <c r="G34" s="48"/>
      <c r="H34" s="48"/>
      <c r="I34" s="48"/>
      <c r="J34" s="48"/>
      <c r="K34" s="48"/>
    </row>
    <row r="35" spans="1:11" ht="52.5" thickBot="1" x14ac:dyDescent="0.3">
      <c r="B35" s="49" t="s">
        <v>76</v>
      </c>
      <c r="C35" s="50">
        <f>C34*C32</f>
        <v>-1.4131209494066614</v>
      </c>
    </row>
    <row r="36" spans="1:11" ht="35.25" thickBot="1" x14ac:dyDescent="0.3">
      <c r="B36" s="51" t="s">
        <v>77</v>
      </c>
      <c r="C36" s="52">
        <f>C34+C35</f>
        <v>40.256879050593341</v>
      </c>
    </row>
  </sheetData>
  <autoFilter ref="A7:N24"/>
  <mergeCells count="6">
    <mergeCell ref="A30:A32"/>
    <mergeCell ref="A1:K1"/>
    <mergeCell ref="A2:K2"/>
    <mergeCell ref="A4:F4"/>
    <mergeCell ref="H4:K4"/>
    <mergeCell ref="A28:E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Fall 2017 (CFH)</vt:lpstr>
    </vt:vector>
  </TitlesOfParts>
  <Company>University of South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2018-09-18T18:39:56Z</dcterms:created>
  <dcterms:modified xsi:type="dcterms:W3CDTF">2018-09-24T21:23:24Z</dcterms:modified>
</cp:coreProperties>
</file>