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Library Metric 3\_New Metric 3 Files\FINAL\Submitted (FINAL)\Colleges\Tampa\AS\"/>
    </mc:Choice>
  </mc:AlternateContent>
  <bookViews>
    <workbookView xWindow="0" yWindow="0" windowWidth="28800" windowHeight="12885"/>
  </bookViews>
  <sheets>
    <sheet name="Fall 2017 (ECN)" sheetId="1" r:id="rId1"/>
  </sheets>
  <externalReferences>
    <externalReference r:id="rId2"/>
  </externalReferences>
  <definedNames>
    <definedName name="_xlnm._FilterDatabase" localSheetId="0" hidden="1">'Fall 2017 (ECN)'!$A$7:$N$45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1" i="1" l="1"/>
  <c r="K44" i="1"/>
  <c r="G44" i="1"/>
  <c r="J44" i="1" s="1"/>
  <c r="K43" i="1"/>
  <c r="G43" i="1"/>
  <c r="J43" i="1" s="1"/>
  <c r="K42" i="1"/>
  <c r="G42" i="1"/>
  <c r="J42" i="1" s="1"/>
  <c r="K41" i="1"/>
  <c r="G41" i="1"/>
  <c r="J41" i="1" s="1"/>
  <c r="K40" i="1"/>
  <c r="J40" i="1"/>
  <c r="K39" i="1"/>
  <c r="G39" i="1"/>
  <c r="J39" i="1" s="1"/>
  <c r="K38" i="1"/>
  <c r="G38" i="1"/>
  <c r="J38" i="1" s="1"/>
  <c r="K37" i="1"/>
  <c r="G37" i="1"/>
  <c r="J37" i="1" s="1"/>
  <c r="K36" i="1"/>
  <c r="G36" i="1"/>
  <c r="J36" i="1" s="1"/>
  <c r="K35" i="1"/>
  <c r="G35" i="1"/>
  <c r="J35" i="1" s="1"/>
  <c r="K34" i="1"/>
  <c r="G34" i="1"/>
  <c r="J34" i="1" s="1"/>
  <c r="K33" i="1"/>
  <c r="G33" i="1"/>
  <c r="J33" i="1" s="1"/>
  <c r="K32" i="1"/>
  <c r="J32" i="1"/>
  <c r="K31" i="1"/>
  <c r="G31" i="1"/>
  <c r="J31" i="1" s="1"/>
  <c r="K30" i="1"/>
  <c r="G30" i="1"/>
  <c r="J30" i="1" s="1"/>
  <c r="K29" i="1"/>
  <c r="G29" i="1"/>
  <c r="J29" i="1" s="1"/>
  <c r="K28" i="1"/>
  <c r="G28" i="1"/>
  <c r="J28" i="1" s="1"/>
  <c r="K27" i="1"/>
  <c r="G27" i="1"/>
  <c r="J27" i="1" s="1"/>
  <c r="K26" i="1"/>
  <c r="G26" i="1"/>
  <c r="J26" i="1" s="1"/>
  <c r="K25" i="1"/>
  <c r="G25" i="1"/>
  <c r="J25" i="1" s="1"/>
  <c r="K24" i="1"/>
  <c r="G24" i="1"/>
  <c r="J24" i="1" s="1"/>
  <c r="K23" i="1"/>
  <c r="G23" i="1"/>
  <c r="J23" i="1" s="1"/>
  <c r="K22" i="1"/>
  <c r="G22" i="1"/>
  <c r="J22" i="1" s="1"/>
  <c r="K21" i="1"/>
  <c r="G21" i="1"/>
  <c r="J21" i="1" s="1"/>
  <c r="K20" i="1"/>
  <c r="G20" i="1"/>
  <c r="J20" i="1" s="1"/>
  <c r="K19" i="1"/>
  <c r="G19" i="1"/>
  <c r="J19" i="1" s="1"/>
  <c r="K18" i="1"/>
  <c r="G18" i="1"/>
  <c r="J18" i="1" s="1"/>
  <c r="K17" i="1"/>
  <c r="G17" i="1"/>
  <c r="J17" i="1" s="1"/>
  <c r="K16" i="1"/>
  <c r="G16" i="1"/>
  <c r="J16" i="1" s="1"/>
  <c r="K15" i="1"/>
  <c r="G15" i="1"/>
  <c r="J15" i="1" s="1"/>
  <c r="K14" i="1"/>
  <c r="G14" i="1"/>
  <c r="J14" i="1" s="1"/>
  <c r="K13" i="1"/>
  <c r="G13" i="1"/>
  <c r="J13" i="1" s="1"/>
  <c r="K12" i="1"/>
  <c r="G12" i="1"/>
  <c r="J12" i="1" s="1"/>
  <c r="K11" i="1"/>
  <c r="G11" i="1"/>
  <c r="J11" i="1" s="1"/>
  <c r="K10" i="1"/>
  <c r="G10" i="1"/>
  <c r="J10" i="1" s="1"/>
  <c r="K9" i="1"/>
  <c r="G9" i="1"/>
  <c r="J9" i="1" s="1"/>
  <c r="K8" i="1"/>
  <c r="G8" i="1"/>
  <c r="J8" i="1" s="1"/>
  <c r="J45" i="1" l="1"/>
  <c r="K45" i="1"/>
  <c r="K47" i="1" l="1"/>
  <c r="C52" i="1" s="1"/>
  <c r="C53" i="1" s="1"/>
  <c r="C56" i="1" s="1"/>
  <c r="C57" i="1" s="1"/>
</calcChain>
</file>

<file path=xl/sharedStrings.xml><?xml version="1.0" encoding="utf-8"?>
<sst xmlns="http://schemas.openxmlformats.org/spreadsheetml/2006/main" count="231" uniqueCount="102">
  <si>
    <r>
      <t xml:space="preserve">Metric 3 - Texbook Affordability  </t>
    </r>
    <r>
      <rPr>
        <sz val="10"/>
        <color theme="1"/>
        <rFont val="Calibri"/>
        <family val="2"/>
        <scheme val="minor"/>
      </rPr>
      <t>(TEMPLATE)</t>
    </r>
  </si>
  <si>
    <t>FALL 2017 DATA</t>
  </si>
  <si>
    <t>STEP 1</t>
  </si>
  <si>
    <r>
      <t>National Average per Sch 17-18 is $</t>
    </r>
    <r>
      <rPr>
        <b/>
        <sz val="13"/>
        <rFont val="Calibri"/>
        <family val="2"/>
        <scheme val="minor"/>
      </rPr>
      <t>41.67</t>
    </r>
    <r>
      <rPr>
        <sz val="13"/>
        <rFont val="Calibri"/>
        <family val="2"/>
        <scheme val="minor"/>
      </rPr>
      <t>. This amount reported by College Board did not change.</t>
    </r>
  </si>
  <si>
    <t>STEP 2</t>
  </si>
  <si>
    <t>STEP 3</t>
  </si>
  <si>
    <t>STEP 4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</si>
  <si>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</si>
  <si>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</si>
  <si>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</si>
  <si>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</si>
  <si>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</si>
  <si>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</si>
  <si>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</si>
  <si>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</si>
  <si>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</si>
  <si>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</si>
  <si>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</si>
  <si>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AVG(C,D,E)*(1-F)</t>
  </si>
  <si>
    <t>G * I</t>
  </si>
  <si>
    <t>H * I</t>
  </si>
  <si>
    <t>Section</t>
  </si>
  <si>
    <t>Course</t>
  </si>
  <si>
    <t>Avg. New Price</t>
  </si>
  <si>
    <t>Avg. Used Price</t>
  </si>
  <si>
    <t>Avg. Rental Price</t>
  </si>
  <si>
    <t>% NO-COST: 
OER &amp; LIBRARY</t>
  </si>
  <si>
    <t>AVG Cost</t>
  </si>
  <si>
    <t>Course Credit</t>
  </si>
  <si>
    <t>Enrollment</t>
  </si>
  <si>
    <t>Total Cost</t>
  </si>
  <si>
    <t>Total Credits</t>
  </si>
  <si>
    <t>CAMPUS</t>
  </si>
  <si>
    <t>COLL</t>
  </si>
  <si>
    <t>DEPT</t>
  </si>
  <si>
    <t>Tampa</t>
  </si>
  <si>
    <t>AS</t>
  </si>
  <si>
    <t>80722</t>
  </si>
  <si>
    <t>ECO1000</t>
  </si>
  <si>
    <t>ECN</t>
  </si>
  <si>
    <t>80723</t>
  </si>
  <si>
    <t>80724</t>
  </si>
  <si>
    <t>80725</t>
  </si>
  <si>
    <t>ECO2013</t>
  </si>
  <si>
    <t>80727</t>
  </si>
  <si>
    <t>ECO3101</t>
  </si>
  <si>
    <t>80728</t>
  </si>
  <si>
    <t>ECO3203</t>
  </si>
  <si>
    <t>81178</t>
  </si>
  <si>
    <t>81696</t>
  </si>
  <si>
    <t>ECO2023</t>
  </si>
  <si>
    <t>81697</t>
  </si>
  <si>
    <t>82234</t>
  </si>
  <si>
    <t>82235</t>
  </si>
  <si>
    <t>82856</t>
  </si>
  <si>
    <t>82907</t>
  </si>
  <si>
    <t>83806</t>
  </si>
  <si>
    <t>84409</t>
  </si>
  <si>
    <t>84410</t>
  </si>
  <si>
    <t>ECO4201</t>
  </si>
  <si>
    <t>84431</t>
  </si>
  <si>
    <t>84432</t>
  </si>
  <si>
    <t>85527</t>
  </si>
  <si>
    <t>ECP3203</t>
  </si>
  <si>
    <t>85540</t>
  </si>
  <si>
    <t>86523</t>
  </si>
  <si>
    <t>87748</t>
  </si>
  <si>
    <t>ECO3703</t>
  </si>
  <si>
    <t>88364</t>
  </si>
  <si>
    <t>89002</t>
  </si>
  <si>
    <t>90225</t>
  </si>
  <si>
    <t>ECP3613</t>
  </si>
  <si>
    <t>90226</t>
  </si>
  <si>
    <t>ECP3403</t>
  </si>
  <si>
    <t>90261</t>
  </si>
  <si>
    <t>ECO4704</t>
  </si>
  <si>
    <t>91020</t>
  </si>
  <si>
    <t>91726</t>
  </si>
  <si>
    <t>ECO4421</t>
  </si>
  <si>
    <t>92984</t>
  </si>
  <si>
    <t>ECP3302</t>
  </si>
  <si>
    <t>92989</t>
  </si>
  <si>
    <t>92990</t>
  </si>
  <si>
    <t>93265</t>
  </si>
  <si>
    <t>ECP4510</t>
  </si>
  <si>
    <t>93740</t>
  </si>
  <si>
    <t>94101</t>
  </si>
  <si>
    <t>95271</t>
  </si>
  <si>
    <t>ECP4704</t>
  </si>
  <si>
    <t>95767</t>
  </si>
  <si>
    <t>ECO4401</t>
  </si>
  <si>
    <t>Totals:</t>
  </si>
  <si>
    <t>Average Cost per Sch:</t>
  </si>
  <si>
    <t>STEP 5</t>
  </si>
  <si>
    <t>Method to relate to National Average:</t>
  </si>
  <si>
    <t>Actual Average Costs:</t>
  </si>
  <si>
    <t>Fall 16</t>
  </si>
  <si>
    <t>Fall 17</t>
  </si>
  <si>
    <t>% Difference</t>
  </si>
  <si>
    <t>National Average per Sch 17-18</t>
  </si>
  <si>
    <t>Institutional % Difference 
Applied to the National Average</t>
  </si>
  <si>
    <t>FINAL INSTITUTIONAL COST PER SCH FOR PBF#3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</si>
</sst>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0.0"/>
    <numFmt numFmtId="165" formatCode="_(* #,##0_);_(* \(#,##0\);_(* &quot;-&quot;??_);_(@_)"/>
    <numFmt numFmtId="166" formatCode="0.0%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3"/>
      <name val="Calibri"/>
      <family val="2"/>
      <scheme val="minor"/>
    </font>
    <font>
      <b/>
      <sz val="1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3"/>
      <color theme="1"/>
      <name val="Calibri"/>
      <family val="2"/>
      <scheme val="minor"/>
    </font>
    <font>
      <b/>
      <sz val="13"/>
      <color rgb="FFFA7D00"/>
      <name val="Calibri"/>
      <family val="2"/>
      <scheme val="minor"/>
    </font>
    <font>
      <sz val="13"/>
      <color theme="3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3"/>
      <color rgb="FF00610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indexed="22"/>
        <bgColor indexed="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3" borderId="1" applyNumberFormat="0" applyAlignment="0" applyProtection="0"/>
    <xf numFmtId="0" fontId="12" fillId="0" borderId="0"/>
  </cellStyleXfs>
  <cellXfs count="63">
    <xf numFmtId="0" fontId="0" fillId="0" borderId="0" xfId="0"/>
    <xf numFmtId="0" fontId="8" fillId="4" borderId="2" xfId="0" applyFont="1" applyFill="1" applyBorder="1" applyAlignment="1">
      <alignment horizontal="center" vertical="center"/>
    </xf>
    <xf numFmtId="0" fontId="9" fillId="0" borderId="0" xfId="0" applyFont="1" applyBorder="1"/>
    <xf numFmtId="0" fontId="5" fillId="0" borderId="0" xfId="0" applyFont="1" applyAlignment="1">
      <alignment horizontal="center"/>
    </xf>
    <xf numFmtId="0" fontId="8" fillId="6" borderId="5" xfId="0" applyFont="1" applyFill="1" applyBorder="1" applyAlignment="1">
      <alignment horizontal="center" vertical="center"/>
    </xf>
    <xf numFmtId="0" fontId="0" fillId="8" borderId="0" xfId="0" applyFont="1" applyFill="1" applyAlignment="1">
      <alignment horizontal="center"/>
    </xf>
    <xf numFmtId="0" fontId="11" fillId="0" borderId="0" xfId="0" applyFont="1" applyAlignment="1">
      <alignment horizontal="center"/>
    </xf>
    <xf numFmtId="0" fontId="4" fillId="5" borderId="7" xfId="0" applyFont="1" applyFill="1" applyBorder="1" applyAlignment="1">
      <alignment horizontal="left" vertical="center" wrapText="1"/>
    </xf>
    <xf numFmtId="0" fontId="4" fillId="5" borderId="8" xfId="0" applyFont="1" applyFill="1" applyBorder="1" applyAlignment="1">
      <alignment vertical="center" wrapText="1"/>
    </xf>
    <xf numFmtId="0" fontId="4" fillId="5" borderId="9" xfId="0" applyFont="1" applyFill="1" applyBorder="1" applyAlignment="1">
      <alignment horizontal="center" vertical="center" wrapText="1"/>
    </xf>
    <xf numFmtId="0" fontId="4" fillId="5" borderId="7" xfId="0" applyFont="1" applyFill="1" applyBorder="1" applyAlignment="1">
      <alignment horizontal="center" vertical="center" wrapText="1"/>
    </xf>
    <xf numFmtId="0" fontId="4" fillId="5" borderId="8" xfId="0" applyFont="1" applyFill="1" applyBorder="1" applyAlignment="1">
      <alignment horizontal="center" vertical="center" wrapText="1"/>
    </xf>
    <xf numFmtId="0" fontId="4" fillId="5" borderId="10" xfId="0" applyFont="1" applyFill="1" applyBorder="1" applyAlignment="1">
      <alignment horizontal="center" vertical="center" wrapText="1"/>
    </xf>
    <xf numFmtId="0" fontId="4" fillId="9" borderId="9" xfId="0" applyFont="1" applyFill="1" applyBorder="1" applyAlignment="1">
      <alignment horizontal="center" vertical="center" wrapText="1"/>
    </xf>
    <xf numFmtId="0" fontId="4" fillId="7" borderId="7" xfId="0" applyFont="1" applyFill="1" applyBorder="1" applyAlignment="1">
      <alignment horizontal="center" vertical="center" wrapText="1"/>
    </xf>
    <xf numFmtId="0" fontId="4" fillId="7" borderId="8" xfId="0" applyFont="1" applyFill="1" applyBorder="1" applyAlignment="1">
      <alignment horizontal="center" vertical="center" wrapText="1"/>
    </xf>
    <xf numFmtId="0" fontId="4" fillId="7" borderId="9" xfId="0" applyFont="1" applyFill="1" applyBorder="1" applyAlignment="1">
      <alignment horizontal="center" vertical="center" wrapText="1"/>
    </xf>
    <xf numFmtId="0" fontId="13" fillId="10" borderId="11" xfId="5" applyFont="1" applyFill="1" applyBorder="1" applyAlignment="1">
      <alignment horizontal="center"/>
    </xf>
    <xf numFmtId="0" fontId="0" fillId="0" borderId="0" xfId="0" applyAlignment="1">
      <alignment vertical="center" wrapText="1"/>
    </xf>
    <xf numFmtId="0" fontId="0" fillId="11" borderId="7" xfId="0" applyFill="1" applyBorder="1" applyAlignment="1">
      <alignment horizontal="left"/>
    </xf>
    <xf numFmtId="0" fontId="0" fillId="11" borderId="12" xfId="0" applyFill="1" applyBorder="1"/>
    <xf numFmtId="164" fontId="0" fillId="0" borderId="9" xfId="0" applyNumberFormat="1" applyBorder="1"/>
    <xf numFmtId="164" fontId="0" fillId="0" borderId="13" xfId="0" applyNumberFormat="1" applyBorder="1"/>
    <xf numFmtId="164" fontId="0" fillId="0" borderId="12" xfId="0" applyNumberFormat="1" applyBorder="1"/>
    <xf numFmtId="9" fontId="0" fillId="0" borderId="14" xfId="2" applyFont="1" applyBorder="1"/>
    <xf numFmtId="165" fontId="0" fillId="12" borderId="9" xfId="1" applyNumberFormat="1" applyFont="1" applyFill="1" applyBorder="1"/>
    <xf numFmtId="0" fontId="0" fillId="0" borderId="7" xfId="1" applyNumberFormat="1" applyFont="1" applyBorder="1"/>
    <xf numFmtId="0" fontId="0" fillId="0" borderId="8" xfId="1" applyNumberFormat="1" applyFont="1" applyBorder="1"/>
    <xf numFmtId="165" fontId="0" fillId="12" borderId="7" xfId="1" applyNumberFormat="1" applyFont="1" applyFill="1" applyBorder="1"/>
    <xf numFmtId="0" fontId="13" fillId="0" borderId="15" xfId="5" applyFont="1" applyFill="1" applyBorder="1" applyAlignment="1">
      <alignment wrapText="1"/>
    </xf>
    <xf numFmtId="9" fontId="0" fillId="0" borderId="9" xfId="2" applyFont="1" applyBorder="1"/>
    <xf numFmtId="0" fontId="0" fillId="0" borderId="0" xfId="0" applyAlignment="1">
      <alignment vertical="center"/>
    </xf>
    <xf numFmtId="0" fontId="0" fillId="0" borderId="0" xfId="0" applyAlignment="1">
      <alignment horizontal="left"/>
    </xf>
    <xf numFmtId="165" fontId="0" fillId="0" borderId="0" xfId="1" applyNumberFormat="1" applyFont="1"/>
    <xf numFmtId="165" fontId="0" fillId="0" borderId="8" xfId="1" applyNumberFormat="1" applyFont="1" applyBorder="1"/>
    <xf numFmtId="43" fontId="4" fillId="12" borderId="9" xfId="1" applyFont="1" applyFill="1" applyBorder="1"/>
    <xf numFmtId="165" fontId="4" fillId="12" borderId="7" xfId="1" applyNumberFormat="1" applyFont="1" applyFill="1" applyBorder="1"/>
    <xf numFmtId="0" fontId="0" fillId="0" borderId="7" xfId="0" applyBorder="1"/>
    <xf numFmtId="43" fontId="4" fillId="13" borderId="7" xfId="1" applyNumberFormat="1" applyFont="1" applyFill="1" applyBorder="1"/>
    <xf numFmtId="0" fontId="0" fillId="0" borderId="0" xfId="0" applyBorder="1"/>
    <xf numFmtId="0" fontId="4" fillId="0" borderId="0" xfId="0" applyFont="1" applyAlignment="1">
      <alignment horizontal="left"/>
    </xf>
    <xf numFmtId="0" fontId="14" fillId="0" borderId="7" xfId="0" applyFont="1" applyBorder="1"/>
    <xf numFmtId="2" fontId="14" fillId="0" borderId="7" xfId="0" applyNumberFormat="1" applyFont="1" applyBorder="1"/>
    <xf numFmtId="166" fontId="15" fillId="3" borderId="7" xfId="4" applyNumberFormat="1" applyFont="1" applyBorder="1"/>
    <xf numFmtId="0" fontId="14" fillId="0" borderId="0" xfId="0" applyFont="1"/>
    <xf numFmtId="0" fontId="0" fillId="0" borderId="0" xfId="0" applyAlignment="1">
      <alignment horizontal="center" vertical="center"/>
    </xf>
    <xf numFmtId="0" fontId="14" fillId="0" borderId="7" xfId="0" applyFont="1" applyBorder="1" applyAlignment="1">
      <alignment vertical="center"/>
    </xf>
    <xf numFmtId="0" fontId="16" fillId="0" borderId="7" xfId="0" applyFont="1" applyBorder="1" applyAlignment="1">
      <alignment horizontal="center" vertical="center"/>
    </xf>
    <xf numFmtId="0" fontId="14" fillId="0" borderId="7" xfId="0" applyFont="1" applyBorder="1" applyAlignment="1">
      <alignment vertical="center" wrapText="1"/>
    </xf>
    <xf numFmtId="2" fontId="15" fillId="3" borderId="16" xfId="4" applyNumberFormat="1" applyFont="1" applyBorder="1" applyAlignment="1">
      <alignment vertical="center"/>
    </xf>
    <xf numFmtId="0" fontId="17" fillId="5" borderId="8" xfId="0" applyFont="1" applyFill="1" applyBorder="1" applyAlignment="1">
      <alignment vertical="center" wrapText="1"/>
    </xf>
    <xf numFmtId="2" fontId="18" fillId="5" borderId="5" xfId="3" applyNumberFormat="1" applyFont="1" applyFill="1" applyBorder="1" applyAlignment="1">
      <alignment vertical="center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 vertical="top"/>
    </xf>
    <xf numFmtId="0" fontId="8" fillId="5" borderId="3" xfId="0" applyFont="1" applyFill="1" applyBorder="1" applyAlignment="1">
      <alignment horizontal="center" vertical="center"/>
    </xf>
    <xf numFmtId="0" fontId="8" fillId="5" borderId="4" xfId="0" applyFont="1" applyFill="1" applyBorder="1" applyAlignment="1">
      <alignment horizontal="center" vertical="center"/>
    </xf>
    <xf numFmtId="0" fontId="8" fillId="7" borderId="3" xfId="0" applyFont="1" applyFill="1" applyBorder="1" applyAlignment="1">
      <alignment horizontal="center" vertical="center"/>
    </xf>
    <xf numFmtId="0" fontId="8" fillId="7" borderId="4" xfId="0" applyFont="1" applyFill="1" applyBorder="1" applyAlignment="1">
      <alignment horizontal="center" vertical="center"/>
    </xf>
    <xf numFmtId="0" fontId="8" fillId="7" borderId="6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</cellXfs>
  <cellStyles count="6">
    <cellStyle name="Calculation" xfId="4" builtinId="22"/>
    <cellStyle name="Comma" xfId="1" builtinId="3"/>
    <cellStyle name="Good" xfId="3" builtinId="26"/>
    <cellStyle name="Normal" xfId="0" builtinId="0"/>
    <cellStyle name="Normal_Fall 2017 (for matching)" xfId="5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Library%20Metric%203/_New%20Metric%203%20Files/FINAL/Submitted%20(FINAL)/DRS_Template_PBF3_Textbooks__2018-08-15%20(USF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ll 2017 (St.Pete)"/>
      <sheetName val="Fall 2017 (Sarasota)"/>
      <sheetName val="Fall 2017 (TAMPA)"/>
      <sheetName val="Fall 2017 (SORTING)"/>
      <sheetName val="Fall 2017 (for matching)"/>
      <sheetName val="Fall 2016"/>
      <sheetName val="Fall 2017"/>
    </sheetNames>
    <sheetDataSet>
      <sheetData sheetId="0"/>
      <sheetData sheetId="1"/>
      <sheetData sheetId="2"/>
      <sheetData sheetId="3"/>
      <sheetData sheetId="4"/>
      <sheetData sheetId="5">
        <row r="3966">
          <cell r="C3966">
            <v>33.773314294429532</v>
          </cell>
        </row>
      </sheetData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7"/>
  <sheetViews>
    <sheetView tabSelected="1" zoomScale="70" zoomScaleNormal="70" workbookViewId="0">
      <selection activeCell="B10" sqref="B10"/>
    </sheetView>
  </sheetViews>
  <sheetFormatPr defaultRowHeight="15" x14ac:dyDescent="0.25"/>
  <cols>
    <col min="1" max="1" width="13.7109375" style="32" customWidth="1"/>
    <col min="2" max="2" width="31" customWidth="1"/>
    <col min="3" max="3" width="17.7109375" customWidth="1"/>
    <col min="4" max="4" width="18.140625" customWidth="1"/>
    <col min="5" max="6" width="17.7109375" customWidth="1"/>
    <col min="7" max="7" width="17.42578125" customWidth="1"/>
    <col min="8" max="9" width="16.140625" customWidth="1"/>
    <col min="10" max="10" width="19.140625" bestFit="1" customWidth="1"/>
    <col min="11" max="11" width="16.140625" customWidth="1"/>
  </cols>
  <sheetData>
    <row r="1" spans="1:14" ht="21" x14ac:dyDescent="0.35">
      <c r="A1" s="52" t="s">
        <v>0</v>
      </c>
      <c r="B1" s="52"/>
      <c r="C1" s="52"/>
      <c r="D1" s="52"/>
      <c r="E1" s="52"/>
      <c r="F1" s="52"/>
      <c r="G1" s="52"/>
      <c r="H1" s="52"/>
      <c r="I1" s="52"/>
      <c r="J1" s="52"/>
      <c r="K1" s="52"/>
    </row>
    <row r="2" spans="1:14" ht="21" customHeight="1" thickBot="1" x14ac:dyDescent="0.3">
      <c r="A2" s="53" t="s">
        <v>1</v>
      </c>
      <c r="B2" s="53"/>
      <c r="C2" s="53"/>
      <c r="D2" s="53"/>
      <c r="E2" s="53"/>
      <c r="F2" s="53"/>
      <c r="G2" s="53"/>
      <c r="H2" s="53"/>
      <c r="I2" s="53"/>
      <c r="J2" s="53"/>
      <c r="K2" s="53"/>
    </row>
    <row r="3" spans="1:14" ht="21.75" thickBot="1" x14ac:dyDescent="0.4">
      <c r="A3" s="1" t="s">
        <v>2</v>
      </c>
      <c r="B3" s="2" t="s">
        <v>3</v>
      </c>
      <c r="C3" s="3"/>
      <c r="D3" s="3"/>
      <c r="E3" s="3"/>
      <c r="F3" s="3"/>
      <c r="G3" s="3"/>
      <c r="H3" s="3"/>
      <c r="I3" s="3"/>
      <c r="J3" s="3"/>
      <c r="K3" s="3"/>
    </row>
    <row r="4" spans="1:14" ht="21.6" customHeight="1" thickBot="1" x14ac:dyDescent="0.3">
      <c r="A4" s="54" t="s">
        <v>4</v>
      </c>
      <c r="B4" s="55"/>
      <c r="C4" s="55"/>
      <c r="D4" s="55"/>
      <c r="E4" s="55"/>
      <c r="F4" s="55"/>
      <c r="G4" s="4" t="s">
        <v>5</v>
      </c>
      <c r="H4" s="56" t="s">
        <v>6</v>
      </c>
      <c r="I4" s="57"/>
      <c r="J4" s="57"/>
      <c r="K4" s="58"/>
    </row>
    <row r="5" spans="1:14" x14ac:dyDescent="0.25">
      <c r="A5" s="5" t="s">
        <v>7</v>
      </c>
      <c r="B5" s="5" t="s">
        <v>8</v>
      </c>
      <c r="C5" s="5" t="s">
        <v>9</v>
      </c>
      <c r="D5" s="5" t="s">
        <v>10</v>
      </c>
      <c r="E5" s="5" t="s">
        <v>11</v>
      </c>
      <c r="F5" s="5" t="s">
        <v>12</v>
      </c>
      <c r="G5" s="5" t="s">
        <v>13</v>
      </c>
      <c r="H5" s="5" t="s">
        <v>14</v>
      </c>
      <c r="I5" s="5" t="s">
        <v>15</v>
      </c>
      <c r="J5" s="5" t="s">
        <v>16</v>
      </c>
      <c r="K5" s="5" t="s">
        <v>17</v>
      </c>
    </row>
    <row r="6" spans="1:14" s="6" customFormat="1" x14ac:dyDescent="0.25">
      <c r="G6" s="6" t="s">
        <v>18</v>
      </c>
      <c r="J6" s="6" t="s">
        <v>19</v>
      </c>
      <c r="K6" s="6" t="s">
        <v>20</v>
      </c>
    </row>
    <row r="7" spans="1:14" s="18" customFormat="1" ht="30" x14ac:dyDescent="0.25">
      <c r="A7" s="7" t="s">
        <v>21</v>
      </c>
      <c r="B7" s="8" t="s">
        <v>22</v>
      </c>
      <c r="C7" s="9" t="s">
        <v>23</v>
      </c>
      <c r="D7" s="10" t="s">
        <v>24</v>
      </c>
      <c r="E7" s="11" t="s">
        <v>25</v>
      </c>
      <c r="F7" s="12" t="s">
        <v>26</v>
      </c>
      <c r="G7" s="13" t="s">
        <v>27</v>
      </c>
      <c r="H7" s="14" t="s">
        <v>28</v>
      </c>
      <c r="I7" s="15" t="s">
        <v>29</v>
      </c>
      <c r="J7" s="16" t="s">
        <v>30</v>
      </c>
      <c r="K7" s="14" t="s">
        <v>31</v>
      </c>
      <c r="L7" s="17" t="s">
        <v>32</v>
      </c>
      <c r="M7" s="17" t="s">
        <v>33</v>
      </c>
      <c r="N7" s="17" t="s">
        <v>34</v>
      </c>
    </row>
    <row r="8" spans="1:14" x14ac:dyDescent="0.25">
      <c r="A8" s="19" t="s">
        <v>37</v>
      </c>
      <c r="B8" s="20" t="s">
        <v>38</v>
      </c>
      <c r="C8" s="21">
        <v>164.15</v>
      </c>
      <c r="D8" s="22">
        <v>123.1</v>
      </c>
      <c r="E8" s="23"/>
      <c r="F8" s="24">
        <v>0</v>
      </c>
      <c r="G8" s="25">
        <f t="shared" ref="G8:G14" si="0">AVERAGE(C8:E8)*(1-F8)</f>
        <v>143.625</v>
      </c>
      <c r="H8" s="26">
        <v>3</v>
      </c>
      <c r="I8" s="27">
        <v>40</v>
      </c>
      <c r="J8" s="25">
        <f t="shared" ref="J8:J14" si="1">$I8*$G8</f>
        <v>5745</v>
      </c>
      <c r="K8" s="28">
        <f t="shared" ref="K8:K14" si="2">$I8*$H8</f>
        <v>120</v>
      </c>
      <c r="L8" s="29" t="s">
        <v>35</v>
      </c>
      <c r="M8" s="29" t="s">
        <v>36</v>
      </c>
      <c r="N8" s="29" t="s">
        <v>39</v>
      </c>
    </row>
    <row r="9" spans="1:14" x14ac:dyDescent="0.25">
      <c r="A9" s="19" t="s">
        <v>40</v>
      </c>
      <c r="B9" s="20" t="s">
        <v>38</v>
      </c>
      <c r="C9" s="21">
        <v>63.2</v>
      </c>
      <c r="D9" s="22">
        <v>47.4</v>
      </c>
      <c r="E9" s="23"/>
      <c r="F9" s="30">
        <v>0</v>
      </c>
      <c r="G9" s="25">
        <f t="shared" si="0"/>
        <v>55.3</v>
      </c>
      <c r="H9" s="26">
        <v>3</v>
      </c>
      <c r="I9" s="27">
        <v>75</v>
      </c>
      <c r="J9" s="25">
        <f t="shared" si="1"/>
        <v>4147.5</v>
      </c>
      <c r="K9" s="28">
        <f t="shared" si="2"/>
        <v>225</v>
      </c>
      <c r="L9" s="29" t="s">
        <v>35</v>
      </c>
      <c r="M9" s="29" t="s">
        <v>36</v>
      </c>
      <c r="N9" s="29" t="s">
        <v>39</v>
      </c>
    </row>
    <row r="10" spans="1:14" x14ac:dyDescent="0.25">
      <c r="A10" s="19" t="s">
        <v>41</v>
      </c>
      <c r="B10" s="20" t="s">
        <v>38</v>
      </c>
      <c r="C10" s="21">
        <v>63.2</v>
      </c>
      <c r="D10" s="22">
        <v>47.4</v>
      </c>
      <c r="E10" s="23"/>
      <c r="F10" s="24">
        <v>0</v>
      </c>
      <c r="G10" s="25">
        <f t="shared" si="0"/>
        <v>55.3</v>
      </c>
      <c r="H10" s="26">
        <v>3</v>
      </c>
      <c r="I10" s="27">
        <v>85</v>
      </c>
      <c r="J10" s="25">
        <f t="shared" si="1"/>
        <v>4700.5</v>
      </c>
      <c r="K10" s="28">
        <f t="shared" si="2"/>
        <v>255</v>
      </c>
      <c r="L10" s="29" t="s">
        <v>35</v>
      </c>
      <c r="M10" s="29" t="s">
        <v>36</v>
      </c>
      <c r="N10" s="29" t="s">
        <v>39</v>
      </c>
    </row>
    <row r="11" spans="1:14" x14ac:dyDescent="0.25">
      <c r="A11" s="19" t="s">
        <v>42</v>
      </c>
      <c r="B11" s="20" t="s">
        <v>43</v>
      </c>
      <c r="C11" s="21">
        <v>220.66249999999999</v>
      </c>
      <c r="D11" s="22">
        <v>141.41249999999999</v>
      </c>
      <c r="E11" s="23">
        <v>136.05629999999999</v>
      </c>
      <c r="F11" s="24">
        <v>0</v>
      </c>
      <c r="G11" s="25">
        <f t="shared" si="0"/>
        <v>166.04376666666667</v>
      </c>
      <c r="H11" s="26">
        <v>3</v>
      </c>
      <c r="I11" s="27">
        <v>46</v>
      </c>
      <c r="J11" s="25">
        <f t="shared" si="1"/>
        <v>7638.0132666666668</v>
      </c>
      <c r="K11" s="28">
        <f t="shared" si="2"/>
        <v>138</v>
      </c>
      <c r="L11" s="29" t="s">
        <v>35</v>
      </c>
      <c r="M11" s="29" t="s">
        <v>36</v>
      </c>
      <c r="N11" s="29" t="s">
        <v>39</v>
      </c>
    </row>
    <row r="12" spans="1:14" x14ac:dyDescent="0.25">
      <c r="A12" s="19" t="s">
        <v>44</v>
      </c>
      <c r="B12" s="20" t="s">
        <v>45</v>
      </c>
      <c r="C12" s="21">
        <v>325</v>
      </c>
      <c r="D12" s="22">
        <v>243.75</v>
      </c>
      <c r="E12" s="23">
        <v>186.875</v>
      </c>
      <c r="F12" s="24">
        <v>0</v>
      </c>
      <c r="G12" s="25">
        <f t="shared" si="0"/>
        <v>251.875</v>
      </c>
      <c r="H12" s="26">
        <v>3</v>
      </c>
      <c r="I12" s="27">
        <v>40</v>
      </c>
      <c r="J12" s="25">
        <f t="shared" si="1"/>
        <v>10075</v>
      </c>
      <c r="K12" s="28">
        <f t="shared" si="2"/>
        <v>120</v>
      </c>
      <c r="L12" s="29" t="s">
        <v>35</v>
      </c>
      <c r="M12" s="29" t="s">
        <v>36</v>
      </c>
      <c r="N12" s="29" t="s">
        <v>39</v>
      </c>
    </row>
    <row r="13" spans="1:14" x14ac:dyDescent="0.25">
      <c r="A13" s="19" t="s">
        <v>46</v>
      </c>
      <c r="B13" s="20" t="s">
        <v>47</v>
      </c>
      <c r="C13" s="21">
        <v>284.25</v>
      </c>
      <c r="D13" s="22">
        <v>213.2</v>
      </c>
      <c r="E13" s="23">
        <v>163.44999999999999</v>
      </c>
      <c r="F13" s="24">
        <v>0</v>
      </c>
      <c r="G13" s="25">
        <f t="shared" si="0"/>
        <v>220.29999999999998</v>
      </c>
      <c r="H13" s="26">
        <v>3</v>
      </c>
      <c r="I13" s="27">
        <v>39</v>
      </c>
      <c r="J13" s="25">
        <f t="shared" si="1"/>
        <v>8591.6999999999989</v>
      </c>
      <c r="K13" s="28">
        <f t="shared" si="2"/>
        <v>117</v>
      </c>
      <c r="L13" s="29" t="s">
        <v>35</v>
      </c>
      <c r="M13" s="29" t="s">
        <v>36</v>
      </c>
      <c r="N13" s="29" t="s">
        <v>39</v>
      </c>
    </row>
    <row r="14" spans="1:14" x14ac:dyDescent="0.25">
      <c r="A14" s="19" t="s">
        <v>48</v>
      </c>
      <c r="B14" s="20" t="s">
        <v>43</v>
      </c>
      <c r="C14" s="21">
        <v>220.66249999999999</v>
      </c>
      <c r="D14" s="22">
        <v>141.41249999999999</v>
      </c>
      <c r="E14" s="23">
        <v>136.05629999999999</v>
      </c>
      <c r="F14" s="30">
        <v>0</v>
      </c>
      <c r="G14" s="25">
        <f t="shared" si="0"/>
        <v>166.04376666666667</v>
      </c>
      <c r="H14" s="26">
        <v>3</v>
      </c>
      <c r="I14" s="27">
        <v>64</v>
      </c>
      <c r="J14" s="25">
        <f t="shared" si="1"/>
        <v>10626.801066666667</v>
      </c>
      <c r="K14" s="28">
        <f t="shared" si="2"/>
        <v>192</v>
      </c>
      <c r="L14" s="29" t="s">
        <v>35</v>
      </c>
      <c r="M14" s="29" t="s">
        <v>36</v>
      </c>
      <c r="N14" s="29" t="s">
        <v>39</v>
      </c>
    </row>
    <row r="15" spans="1:14" x14ac:dyDescent="0.25">
      <c r="A15" s="19" t="s">
        <v>49</v>
      </c>
      <c r="B15" s="20" t="s">
        <v>50</v>
      </c>
      <c r="C15" s="21">
        <v>203.03749999999999</v>
      </c>
      <c r="D15" s="22">
        <v>152.27500000000001</v>
      </c>
      <c r="E15" s="23">
        <v>136.72499999999999</v>
      </c>
      <c r="F15" s="24">
        <v>0</v>
      </c>
      <c r="G15" s="25">
        <f t="shared" ref="G15:G16" si="3">AVERAGE(C15:E15)*(1-F15)</f>
        <v>164.01250000000002</v>
      </c>
      <c r="H15" s="26">
        <v>3</v>
      </c>
      <c r="I15" s="27">
        <v>48</v>
      </c>
      <c r="J15" s="25">
        <f t="shared" ref="J15:J16" si="4">$I15*$G15</f>
        <v>7872.6</v>
      </c>
      <c r="K15" s="28">
        <f t="shared" ref="K15:K16" si="5">$I15*$H15</f>
        <v>144</v>
      </c>
      <c r="L15" s="29" t="s">
        <v>35</v>
      </c>
      <c r="M15" s="29" t="s">
        <v>36</v>
      </c>
      <c r="N15" s="29" t="s">
        <v>39</v>
      </c>
    </row>
    <row r="16" spans="1:14" x14ac:dyDescent="0.25">
      <c r="A16" s="19" t="s">
        <v>51</v>
      </c>
      <c r="B16" s="20" t="s">
        <v>50</v>
      </c>
      <c r="C16" s="21">
        <v>198.77500000000001</v>
      </c>
      <c r="D16" s="22">
        <v>124.9875</v>
      </c>
      <c r="E16" s="23">
        <v>135.38749999999999</v>
      </c>
      <c r="F16" s="24">
        <v>0</v>
      </c>
      <c r="G16" s="25">
        <f t="shared" si="3"/>
        <v>153.04999999999998</v>
      </c>
      <c r="H16" s="26">
        <v>3</v>
      </c>
      <c r="I16" s="27">
        <v>305</v>
      </c>
      <c r="J16" s="25">
        <f t="shared" si="4"/>
        <v>46680.249999999993</v>
      </c>
      <c r="K16" s="28">
        <f t="shared" si="5"/>
        <v>915</v>
      </c>
      <c r="L16" s="29" t="s">
        <v>35</v>
      </c>
      <c r="M16" s="29" t="s">
        <v>36</v>
      </c>
      <c r="N16" s="29" t="s">
        <v>39</v>
      </c>
    </row>
    <row r="17" spans="1:14" x14ac:dyDescent="0.25">
      <c r="A17" s="19" t="s">
        <v>52</v>
      </c>
      <c r="B17" s="20" t="s">
        <v>43</v>
      </c>
      <c r="C17" s="21">
        <v>181.15</v>
      </c>
      <c r="D17" s="22">
        <v>135.85</v>
      </c>
      <c r="E17" s="23"/>
      <c r="F17" s="24">
        <v>0</v>
      </c>
      <c r="G17" s="25">
        <f t="shared" ref="G17:G18" si="6">AVERAGE(C17:E17)*(1-F17)</f>
        <v>158.5</v>
      </c>
      <c r="H17" s="26">
        <v>3</v>
      </c>
      <c r="I17" s="27">
        <v>38</v>
      </c>
      <c r="J17" s="25">
        <f t="shared" ref="J17:J18" si="7">$I17*$G17</f>
        <v>6023</v>
      </c>
      <c r="K17" s="28">
        <f t="shared" ref="K17:K18" si="8">$I17*$H17</f>
        <v>114</v>
      </c>
      <c r="L17" s="29" t="s">
        <v>35</v>
      </c>
      <c r="M17" s="29" t="s">
        <v>36</v>
      </c>
      <c r="N17" s="29" t="s">
        <v>39</v>
      </c>
    </row>
    <row r="18" spans="1:14" x14ac:dyDescent="0.25">
      <c r="A18" s="19" t="s">
        <v>53</v>
      </c>
      <c r="B18" s="20" t="s">
        <v>50</v>
      </c>
      <c r="C18" s="21">
        <v>224.92500000000001</v>
      </c>
      <c r="D18" s="22">
        <v>168.7</v>
      </c>
      <c r="E18" s="23">
        <v>136.72499999999999</v>
      </c>
      <c r="F18" s="24">
        <v>0</v>
      </c>
      <c r="G18" s="25">
        <f t="shared" si="6"/>
        <v>176.78333333333333</v>
      </c>
      <c r="H18" s="26">
        <v>3</v>
      </c>
      <c r="I18" s="27">
        <v>47</v>
      </c>
      <c r="J18" s="25">
        <f t="shared" si="7"/>
        <v>8308.8166666666657</v>
      </c>
      <c r="K18" s="28">
        <f t="shared" si="8"/>
        <v>141</v>
      </c>
      <c r="L18" s="29" t="s">
        <v>35</v>
      </c>
      <c r="M18" s="29" t="s">
        <v>36</v>
      </c>
      <c r="N18" s="29" t="s">
        <v>39</v>
      </c>
    </row>
    <row r="19" spans="1:14" x14ac:dyDescent="0.25">
      <c r="A19" s="19" t="s">
        <v>54</v>
      </c>
      <c r="B19" s="20" t="s">
        <v>43</v>
      </c>
      <c r="C19" s="21">
        <v>224.92500000000001</v>
      </c>
      <c r="D19" s="22">
        <v>168.7</v>
      </c>
      <c r="E19" s="23">
        <v>136.72499999999999</v>
      </c>
      <c r="F19" s="24">
        <v>0</v>
      </c>
      <c r="G19" s="25">
        <f t="shared" ref="G19:G20" si="9">AVERAGE(C19:E19)*(1-F19)</f>
        <v>176.78333333333333</v>
      </c>
      <c r="H19" s="26">
        <v>3</v>
      </c>
      <c r="I19" s="27">
        <v>85</v>
      </c>
      <c r="J19" s="25">
        <f t="shared" ref="J19:J20" si="10">$I19*$G19</f>
        <v>15026.583333333334</v>
      </c>
      <c r="K19" s="28">
        <f t="shared" ref="K19:K20" si="11">$I19*$H19</f>
        <v>255</v>
      </c>
      <c r="L19" s="29" t="s">
        <v>35</v>
      </c>
      <c r="M19" s="29" t="s">
        <v>36</v>
      </c>
      <c r="N19" s="29" t="s">
        <v>39</v>
      </c>
    </row>
    <row r="20" spans="1:14" x14ac:dyDescent="0.25">
      <c r="A20" s="19" t="s">
        <v>55</v>
      </c>
      <c r="B20" s="20" t="s">
        <v>45</v>
      </c>
      <c r="C20" s="21">
        <v>201.85</v>
      </c>
      <c r="D20" s="22">
        <v>151.4</v>
      </c>
      <c r="E20" s="23">
        <v>116.05</v>
      </c>
      <c r="F20" s="24">
        <v>0</v>
      </c>
      <c r="G20" s="25">
        <f t="shared" si="9"/>
        <v>156.43333333333334</v>
      </c>
      <c r="H20" s="26">
        <v>3</v>
      </c>
      <c r="I20" s="27">
        <v>35</v>
      </c>
      <c r="J20" s="25">
        <f t="shared" si="10"/>
        <v>5475.166666666667</v>
      </c>
      <c r="K20" s="28">
        <f t="shared" si="11"/>
        <v>105</v>
      </c>
      <c r="L20" s="29" t="s">
        <v>35</v>
      </c>
      <c r="M20" s="29" t="s">
        <v>36</v>
      </c>
      <c r="N20" s="29" t="s">
        <v>39</v>
      </c>
    </row>
    <row r="21" spans="1:14" x14ac:dyDescent="0.25">
      <c r="A21" s="19" t="s">
        <v>56</v>
      </c>
      <c r="B21" s="20" t="s">
        <v>47</v>
      </c>
      <c r="C21" s="21">
        <v>283.60000000000002</v>
      </c>
      <c r="D21" s="22">
        <v>212.7</v>
      </c>
      <c r="E21" s="23">
        <v>163.07499999999999</v>
      </c>
      <c r="F21" s="24">
        <v>0</v>
      </c>
      <c r="G21" s="25">
        <f t="shared" ref="G21" si="12">AVERAGE(C21:E21)*(1-F21)</f>
        <v>219.79166666666666</v>
      </c>
      <c r="H21" s="26">
        <v>3</v>
      </c>
      <c r="I21" s="27">
        <v>33</v>
      </c>
      <c r="J21" s="25">
        <f t="shared" ref="J21" si="13">$I21*$G21</f>
        <v>7253.125</v>
      </c>
      <c r="K21" s="28">
        <f t="shared" ref="K21" si="14">$I21*$H21</f>
        <v>99</v>
      </c>
      <c r="L21" s="29" t="s">
        <v>35</v>
      </c>
      <c r="M21" s="29" t="s">
        <v>36</v>
      </c>
      <c r="N21" s="29" t="s">
        <v>39</v>
      </c>
    </row>
    <row r="22" spans="1:14" x14ac:dyDescent="0.25">
      <c r="A22" s="19" t="s">
        <v>57</v>
      </c>
      <c r="B22" s="20" t="s">
        <v>45</v>
      </c>
      <c r="C22" s="21">
        <v>226.22499999999999</v>
      </c>
      <c r="D22" s="22">
        <v>169.67500000000001</v>
      </c>
      <c r="E22" s="23">
        <v>142.13749999999999</v>
      </c>
      <c r="F22" s="24">
        <v>0</v>
      </c>
      <c r="G22" s="25">
        <f t="shared" ref="G22:G25" si="15">AVERAGE(C22:E22)*(1-F22)</f>
        <v>179.3458333333333</v>
      </c>
      <c r="H22" s="26">
        <v>3</v>
      </c>
      <c r="I22" s="27">
        <v>22</v>
      </c>
      <c r="J22" s="25">
        <f t="shared" ref="J22:J25" si="16">$I22*$G22</f>
        <v>3945.6083333333327</v>
      </c>
      <c r="K22" s="28">
        <f t="shared" ref="K22:K25" si="17">$I22*$H22</f>
        <v>66</v>
      </c>
      <c r="L22" s="29" t="s">
        <v>35</v>
      </c>
      <c r="M22" s="29" t="s">
        <v>36</v>
      </c>
      <c r="N22" s="29" t="s">
        <v>39</v>
      </c>
    </row>
    <row r="23" spans="1:14" x14ac:dyDescent="0.25">
      <c r="A23" s="19" t="s">
        <v>58</v>
      </c>
      <c r="B23" s="20" t="s">
        <v>59</v>
      </c>
      <c r="C23" s="21">
        <v>70</v>
      </c>
      <c r="D23" s="22">
        <v>52.5</v>
      </c>
      <c r="E23" s="23">
        <v>40.25</v>
      </c>
      <c r="F23" s="24">
        <v>0</v>
      </c>
      <c r="G23" s="25">
        <f t="shared" si="15"/>
        <v>54.25</v>
      </c>
      <c r="H23" s="26">
        <v>3</v>
      </c>
      <c r="I23" s="27">
        <v>21</v>
      </c>
      <c r="J23" s="25">
        <f t="shared" si="16"/>
        <v>1139.25</v>
      </c>
      <c r="K23" s="28">
        <f t="shared" si="17"/>
        <v>63</v>
      </c>
      <c r="L23" s="29" t="s">
        <v>35</v>
      </c>
      <c r="M23" s="29" t="s">
        <v>36</v>
      </c>
      <c r="N23" s="29" t="s">
        <v>39</v>
      </c>
    </row>
    <row r="24" spans="1:14" x14ac:dyDescent="0.25">
      <c r="A24" s="19" t="s">
        <v>60</v>
      </c>
      <c r="B24" s="20" t="s">
        <v>50</v>
      </c>
      <c r="C24" s="21">
        <v>224.92500000000001</v>
      </c>
      <c r="D24" s="22">
        <v>168.7</v>
      </c>
      <c r="E24" s="23">
        <v>136.72499999999999</v>
      </c>
      <c r="F24" s="30">
        <v>0</v>
      </c>
      <c r="G24" s="25">
        <f t="shared" si="15"/>
        <v>176.78333333333333</v>
      </c>
      <c r="H24" s="26">
        <v>3</v>
      </c>
      <c r="I24" s="27">
        <v>50</v>
      </c>
      <c r="J24" s="25">
        <f t="shared" si="16"/>
        <v>8839.1666666666661</v>
      </c>
      <c r="K24" s="28">
        <f t="shared" si="17"/>
        <v>150</v>
      </c>
      <c r="L24" s="29" t="s">
        <v>35</v>
      </c>
      <c r="M24" s="29" t="s">
        <v>36</v>
      </c>
      <c r="N24" s="29" t="s">
        <v>39</v>
      </c>
    </row>
    <row r="25" spans="1:14" x14ac:dyDescent="0.25">
      <c r="A25" s="19" t="s">
        <v>61</v>
      </c>
      <c r="B25" s="20" t="s">
        <v>50</v>
      </c>
      <c r="C25" s="21">
        <v>181.15</v>
      </c>
      <c r="D25" s="22">
        <v>135.85</v>
      </c>
      <c r="E25" s="23"/>
      <c r="F25" s="30">
        <v>0</v>
      </c>
      <c r="G25" s="25">
        <f t="shared" si="15"/>
        <v>158.5</v>
      </c>
      <c r="H25" s="26">
        <v>3</v>
      </c>
      <c r="I25" s="27">
        <v>48</v>
      </c>
      <c r="J25" s="25">
        <f t="shared" si="16"/>
        <v>7608</v>
      </c>
      <c r="K25" s="28">
        <f t="shared" si="17"/>
        <v>144</v>
      </c>
      <c r="L25" s="29" t="s">
        <v>35</v>
      </c>
      <c r="M25" s="29" t="s">
        <v>36</v>
      </c>
      <c r="N25" s="29" t="s">
        <v>39</v>
      </c>
    </row>
    <row r="26" spans="1:14" x14ac:dyDescent="0.25">
      <c r="A26" s="19" t="s">
        <v>62</v>
      </c>
      <c r="B26" s="20" t="s">
        <v>63</v>
      </c>
      <c r="C26" s="21">
        <v>236.17500000000001</v>
      </c>
      <c r="D26" s="22">
        <v>131.22499999999999</v>
      </c>
      <c r="E26" s="23">
        <v>159.15</v>
      </c>
      <c r="F26" s="24">
        <v>0</v>
      </c>
      <c r="G26" s="25">
        <f t="shared" ref="G26:G27" si="18">AVERAGE(C26:E26)*(1-F26)</f>
        <v>175.51666666666665</v>
      </c>
      <c r="H26" s="26">
        <v>3</v>
      </c>
      <c r="I26" s="27">
        <v>23</v>
      </c>
      <c r="J26" s="25">
        <f t="shared" ref="J26:J27" si="19">$I26*$G26</f>
        <v>4036.8833333333332</v>
      </c>
      <c r="K26" s="28">
        <f t="shared" ref="K26:K27" si="20">$I26*$H26</f>
        <v>69</v>
      </c>
      <c r="L26" s="29" t="s">
        <v>35</v>
      </c>
      <c r="M26" s="29" t="s">
        <v>36</v>
      </c>
      <c r="N26" s="29" t="s">
        <v>39</v>
      </c>
    </row>
    <row r="27" spans="1:14" x14ac:dyDescent="0.25">
      <c r="A27" s="19" t="s">
        <v>64</v>
      </c>
      <c r="B27" s="20" t="s">
        <v>50</v>
      </c>
      <c r="C27" s="21">
        <v>181.15</v>
      </c>
      <c r="D27" s="22">
        <v>135.85</v>
      </c>
      <c r="E27" s="23"/>
      <c r="F27" s="24">
        <v>0</v>
      </c>
      <c r="G27" s="25">
        <f t="shared" si="18"/>
        <v>158.5</v>
      </c>
      <c r="H27" s="26">
        <v>3</v>
      </c>
      <c r="I27" s="27">
        <v>63</v>
      </c>
      <c r="J27" s="25">
        <f t="shared" si="19"/>
        <v>9985.5</v>
      </c>
      <c r="K27" s="28">
        <f t="shared" si="20"/>
        <v>189</v>
      </c>
      <c r="L27" s="29" t="s">
        <v>35</v>
      </c>
      <c r="M27" s="29" t="s">
        <v>36</v>
      </c>
      <c r="N27" s="29" t="s">
        <v>39</v>
      </c>
    </row>
    <row r="28" spans="1:14" x14ac:dyDescent="0.25">
      <c r="A28" s="19" t="s">
        <v>65</v>
      </c>
      <c r="B28" s="20" t="s">
        <v>43</v>
      </c>
      <c r="C28" s="21">
        <v>224.92500000000001</v>
      </c>
      <c r="D28" s="22">
        <v>168.7</v>
      </c>
      <c r="E28" s="23">
        <v>136.72499999999999</v>
      </c>
      <c r="F28" s="24">
        <v>0</v>
      </c>
      <c r="G28" s="25">
        <f t="shared" ref="G28" si="21">AVERAGE(C28:E28)*(1-F28)</f>
        <v>176.78333333333333</v>
      </c>
      <c r="H28" s="26">
        <v>3</v>
      </c>
      <c r="I28" s="27">
        <v>48</v>
      </c>
      <c r="J28" s="25">
        <f t="shared" ref="J28" si="22">$I28*$G28</f>
        <v>8485.6</v>
      </c>
      <c r="K28" s="28">
        <f t="shared" ref="K28" si="23">$I28*$H28</f>
        <v>144</v>
      </c>
      <c r="L28" s="29" t="s">
        <v>35</v>
      </c>
      <c r="M28" s="29" t="s">
        <v>36</v>
      </c>
      <c r="N28" s="29" t="s">
        <v>39</v>
      </c>
    </row>
    <row r="29" spans="1:14" x14ac:dyDescent="0.25">
      <c r="A29" s="19" t="s">
        <v>66</v>
      </c>
      <c r="B29" s="20" t="s">
        <v>67</v>
      </c>
      <c r="C29" s="21">
        <v>325</v>
      </c>
      <c r="D29" s="22">
        <v>243.75</v>
      </c>
      <c r="E29" s="23">
        <v>186.875</v>
      </c>
      <c r="F29" s="24">
        <v>0</v>
      </c>
      <c r="G29" s="25">
        <f t="shared" ref="G29" si="24">AVERAGE(C29:E29)*(1-F29)</f>
        <v>251.875</v>
      </c>
      <c r="H29" s="26">
        <v>3</v>
      </c>
      <c r="I29" s="27">
        <v>38</v>
      </c>
      <c r="J29" s="25">
        <f t="shared" ref="J29" si="25">$I29*$G29</f>
        <v>9571.25</v>
      </c>
      <c r="K29" s="28">
        <f t="shared" ref="K29" si="26">$I29*$H29</f>
        <v>114</v>
      </c>
      <c r="L29" s="29" t="s">
        <v>35</v>
      </c>
      <c r="M29" s="29" t="s">
        <v>36</v>
      </c>
      <c r="N29" s="29" t="s">
        <v>39</v>
      </c>
    </row>
    <row r="30" spans="1:14" x14ac:dyDescent="0.25">
      <c r="A30" s="19" t="s">
        <v>68</v>
      </c>
      <c r="B30" s="20" t="s">
        <v>67</v>
      </c>
      <c r="C30" s="21">
        <v>325</v>
      </c>
      <c r="D30" s="22">
        <v>243.75</v>
      </c>
      <c r="E30" s="23">
        <v>186.875</v>
      </c>
      <c r="F30" s="24">
        <v>0</v>
      </c>
      <c r="G30" s="25">
        <f t="shared" ref="G30" si="27">AVERAGE(C30:E30)*(1-F30)</f>
        <v>251.875</v>
      </c>
      <c r="H30" s="26">
        <v>3</v>
      </c>
      <c r="I30" s="27">
        <v>43</v>
      </c>
      <c r="J30" s="25">
        <f t="shared" ref="J30" si="28">$I30*$G30</f>
        <v>10830.625</v>
      </c>
      <c r="K30" s="28">
        <f t="shared" ref="K30" si="29">$I30*$H30</f>
        <v>129</v>
      </c>
      <c r="L30" s="29" t="s">
        <v>35</v>
      </c>
      <c r="M30" s="29" t="s">
        <v>36</v>
      </c>
      <c r="N30" s="29" t="s">
        <v>39</v>
      </c>
    </row>
    <row r="31" spans="1:14" x14ac:dyDescent="0.25">
      <c r="A31" s="19" t="s">
        <v>69</v>
      </c>
      <c r="B31" s="20" t="s">
        <v>43</v>
      </c>
      <c r="C31" s="21">
        <v>224.92500000000001</v>
      </c>
      <c r="D31" s="22">
        <v>168.7</v>
      </c>
      <c r="E31" s="23">
        <v>136.72499999999999</v>
      </c>
      <c r="F31" s="24">
        <v>0</v>
      </c>
      <c r="G31" s="25">
        <f t="shared" ref="G31" si="30">AVERAGE(C31:E31)*(1-F31)</f>
        <v>176.78333333333333</v>
      </c>
      <c r="H31" s="26">
        <v>3</v>
      </c>
      <c r="I31" s="27">
        <v>47</v>
      </c>
      <c r="J31" s="25">
        <f t="shared" ref="J31" si="31">$I31*$G31</f>
        <v>8308.8166666666657</v>
      </c>
      <c r="K31" s="28">
        <f t="shared" ref="K31" si="32">$I31*$H31</f>
        <v>141</v>
      </c>
      <c r="L31" s="29" t="s">
        <v>35</v>
      </c>
      <c r="M31" s="29" t="s">
        <v>36</v>
      </c>
      <c r="N31" s="29" t="s">
        <v>39</v>
      </c>
    </row>
    <row r="32" spans="1:14" x14ac:dyDescent="0.25">
      <c r="A32" s="19" t="s">
        <v>70</v>
      </c>
      <c r="B32" s="20" t="s">
        <v>71</v>
      </c>
      <c r="C32" s="21"/>
      <c r="D32" s="22"/>
      <c r="E32" s="23"/>
      <c r="F32" s="24">
        <v>1</v>
      </c>
      <c r="G32" s="25">
        <v>0</v>
      </c>
      <c r="H32" s="26">
        <v>3</v>
      </c>
      <c r="I32" s="27">
        <v>17</v>
      </c>
      <c r="J32" s="25">
        <f t="shared" ref="J32:J34" si="33">$I32*$G32</f>
        <v>0</v>
      </c>
      <c r="K32" s="28">
        <f t="shared" ref="K32:K34" si="34">$I32*$H32</f>
        <v>51</v>
      </c>
      <c r="L32" s="29" t="s">
        <v>35</v>
      </c>
      <c r="M32" s="29" t="s">
        <v>36</v>
      </c>
      <c r="N32" s="29" t="s">
        <v>39</v>
      </c>
    </row>
    <row r="33" spans="1:14" x14ac:dyDescent="0.25">
      <c r="A33" s="19" t="s">
        <v>72</v>
      </c>
      <c r="B33" s="20" t="s">
        <v>73</v>
      </c>
      <c r="C33" s="21">
        <v>84</v>
      </c>
      <c r="D33" s="22">
        <v>63</v>
      </c>
      <c r="E33" s="23">
        <v>55.45</v>
      </c>
      <c r="F33" s="24">
        <v>0</v>
      </c>
      <c r="G33" s="25">
        <f t="shared" ref="G33:G34" si="35">AVERAGE(C33:E33)*(1-F33)</f>
        <v>67.483333333333334</v>
      </c>
      <c r="H33" s="26">
        <v>3</v>
      </c>
      <c r="I33" s="27">
        <v>11</v>
      </c>
      <c r="J33" s="25">
        <f t="shared" si="33"/>
        <v>742.31666666666672</v>
      </c>
      <c r="K33" s="28">
        <f t="shared" si="34"/>
        <v>33</v>
      </c>
      <c r="L33" s="29" t="s">
        <v>35</v>
      </c>
      <c r="M33" s="29" t="s">
        <v>36</v>
      </c>
      <c r="N33" s="29" t="s">
        <v>39</v>
      </c>
    </row>
    <row r="34" spans="1:14" x14ac:dyDescent="0.25">
      <c r="A34" s="19" t="s">
        <v>74</v>
      </c>
      <c r="B34" s="20" t="s">
        <v>75</v>
      </c>
      <c r="C34" s="21">
        <v>202.95</v>
      </c>
      <c r="D34" s="22">
        <v>152.19999999999999</v>
      </c>
      <c r="E34" s="23">
        <v>125.325</v>
      </c>
      <c r="F34" s="24">
        <v>0</v>
      </c>
      <c r="G34" s="25">
        <f t="shared" si="35"/>
        <v>160.15833333333333</v>
      </c>
      <c r="H34" s="26">
        <v>3</v>
      </c>
      <c r="I34" s="27">
        <v>15</v>
      </c>
      <c r="J34" s="25">
        <f t="shared" si="33"/>
        <v>2402.375</v>
      </c>
      <c r="K34" s="28">
        <f t="shared" si="34"/>
        <v>45</v>
      </c>
      <c r="L34" s="29" t="s">
        <v>35</v>
      </c>
      <c r="M34" s="29" t="s">
        <v>36</v>
      </c>
      <c r="N34" s="29" t="s">
        <v>39</v>
      </c>
    </row>
    <row r="35" spans="1:14" x14ac:dyDescent="0.25">
      <c r="A35" s="19" t="s">
        <v>76</v>
      </c>
      <c r="B35" s="20" t="s">
        <v>43</v>
      </c>
      <c r="C35" s="21">
        <v>224.92500000000001</v>
      </c>
      <c r="D35" s="22">
        <v>168.7</v>
      </c>
      <c r="E35" s="23">
        <v>136.72499999999999</v>
      </c>
      <c r="F35" s="24">
        <v>0</v>
      </c>
      <c r="G35" s="25">
        <f t="shared" ref="G35" si="36">AVERAGE(C35:E35)*(1-F35)</f>
        <v>176.78333333333333</v>
      </c>
      <c r="H35" s="26">
        <v>3</v>
      </c>
      <c r="I35" s="27">
        <v>47</v>
      </c>
      <c r="J35" s="25">
        <f t="shared" ref="J35" si="37">$I35*$G35</f>
        <v>8308.8166666666657</v>
      </c>
      <c r="K35" s="28">
        <f t="shared" ref="K35" si="38">$I35*$H35</f>
        <v>141</v>
      </c>
      <c r="L35" s="29" t="s">
        <v>35</v>
      </c>
      <c r="M35" s="29" t="s">
        <v>36</v>
      </c>
      <c r="N35" s="29" t="s">
        <v>39</v>
      </c>
    </row>
    <row r="36" spans="1:14" x14ac:dyDescent="0.25">
      <c r="A36" s="19" t="s">
        <v>77</v>
      </c>
      <c r="B36" s="20" t="s">
        <v>78</v>
      </c>
      <c r="C36" s="21">
        <v>325</v>
      </c>
      <c r="D36" s="22">
        <v>243.75</v>
      </c>
      <c r="E36" s="23">
        <v>186.875</v>
      </c>
      <c r="F36" s="24">
        <v>0</v>
      </c>
      <c r="G36" s="25">
        <f t="shared" ref="G36" si="39">AVERAGE(C36:E36)*(1-F36)</f>
        <v>251.875</v>
      </c>
      <c r="H36" s="26">
        <v>3</v>
      </c>
      <c r="I36" s="27">
        <v>40</v>
      </c>
      <c r="J36" s="25">
        <f t="shared" ref="J36" si="40">$I36*$G36</f>
        <v>10075</v>
      </c>
      <c r="K36" s="28">
        <f t="shared" ref="K36" si="41">$I36*$H36</f>
        <v>120</v>
      </c>
      <c r="L36" s="29" t="s">
        <v>35</v>
      </c>
      <c r="M36" s="29" t="s">
        <v>36</v>
      </c>
      <c r="N36" s="29" t="s">
        <v>39</v>
      </c>
    </row>
    <row r="37" spans="1:14" x14ac:dyDescent="0.25">
      <c r="A37" s="19" t="s">
        <v>79</v>
      </c>
      <c r="B37" s="20" t="s">
        <v>80</v>
      </c>
      <c r="C37" s="21">
        <v>139.94999999999999</v>
      </c>
      <c r="D37" s="22">
        <v>104.95</v>
      </c>
      <c r="E37" s="23">
        <v>90.974999999999994</v>
      </c>
      <c r="F37" s="24">
        <v>0</v>
      </c>
      <c r="G37" s="25">
        <f t="shared" ref="G37:G39" si="42">AVERAGE(C37:E37)*(1-F37)</f>
        <v>111.95833333333333</v>
      </c>
      <c r="H37" s="26">
        <v>3</v>
      </c>
      <c r="I37" s="27">
        <v>34</v>
      </c>
      <c r="J37" s="25">
        <f t="shared" ref="J37:J39" si="43">$I37*$G37</f>
        <v>3806.583333333333</v>
      </c>
      <c r="K37" s="28">
        <f t="shared" ref="K37:K39" si="44">$I37*$H37</f>
        <v>102</v>
      </c>
      <c r="L37" s="29" t="s">
        <v>35</v>
      </c>
      <c r="M37" s="29" t="s">
        <v>36</v>
      </c>
      <c r="N37" s="29" t="s">
        <v>39</v>
      </c>
    </row>
    <row r="38" spans="1:14" x14ac:dyDescent="0.25">
      <c r="A38" s="19" t="s">
        <v>81</v>
      </c>
      <c r="B38" s="20" t="s">
        <v>43</v>
      </c>
      <c r="C38" s="21">
        <v>133.69999999999999</v>
      </c>
      <c r="D38" s="22">
        <v>100.3</v>
      </c>
      <c r="E38" s="23"/>
      <c r="F38" s="24">
        <v>0</v>
      </c>
      <c r="G38" s="25">
        <f t="shared" si="42"/>
        <v>117</v>
      </c>
      <c r="H38" s="26">
        <v>3</v>
      </c>
      <c r="I38" s="27">
        <v>377</v>
      </c>
      <c r="J38" s="25">
        <f t="shared" si="43"/>
        <v>44109</v>
      </c>
      <c r="K38" s="28">
        <f t="shared" si="44"/>
        <v>1131</v>
      </c>
      <c r="L38" s="29" t="s">
        <v>35</v>
      </c>
      <c r="M38" s="29" t="s">
        <v>36</v>
      </c>
      <c r="N38" s="29" t="s">
        <v>39</v>
      </c>
    </row>
    <row r="39" spans="1:14" x14ac:dyDescent="0.25">
      <c r="A39" s="19" t="s">
        <v>82</v>
      </c>
      <c r="B39" s="20" t="s">
        <v>50</v>
      </c>
      <c r="C39" s="21">
        <v>224.92500000000001</v>
      </c>
      <c r="D39" s="22">
        <v>168.7</v>
      </c>
      <c r="E39" s="23">
        <v>136.72499999999999</v>
      </c>
      <c r="F39" s="24">
        <v>0</v>
      </c>
      <c r="G39" s="25">
        <f t="shared" si="42"/>
        <v>176.78333333333333</v>
      </c>
      <c r="H39" s="26">
        <v>3</v>
      </c>
      <c r="I39" s="27">
        <v>40</v>
      </c>
      <c r="J39" s="25">
        <f t="shared" si="43"/>
        <v>7071.333333333333</v>
      </c>
      <c r="K39" s="28">
        <f t="shared" si="44"/>
        <v>120</v>
      </c>
      <c r="L39" s="29" t="s">
        <v>35</v>
      </c>
      <c r="M39" s="29" t="s">
        <v>36</v>
      </c>
      <c r="N39" s="29" t="s">
        <v>39</v>
      </c>
    </row>
    <row r="40" spans="1:14" x14ac:dyDescent="0.25">
      <c r="A40" s="19" t="s">
        <v>83</v>
      </c>
      <c r="B40" s="20" t="s">
        <v>84</v>
      </c>
      <c r="C40" s="21"/>
      <c r="D40" s="22"/>
      <c r="E40" s="23"/>
      <c r="F40" s="24">
        <v>1</v>
      </c>
      <c r="G40" s="25">
        <v>0</v>
      </c>
      <c r="H40" s="26">
        <v>3</v>
      </c>
      <c r="I40" s="27">
        <v>35</v>
      </c>
      <c r="J40" s="25">
        <f t="shared" ref="J40" si="45">$I40*$G40</f>
        <v>0</v>
      </c>
      <c r="K40" s="28">
        <f t="shared" ref="K40" si="46">$I40*$H40</f>
        <v>105</v>
      </c>
      <c r="L40" s="29" t="s">
        <v>35</v>
      </c>
      <c r="M40" s="29" t="s">
        <v>36</v>
      </c>
      <c r="N40" s="29" t="s">
        <v>39</v>
      </c>
    </row>
    <row r="41" spans="1:14" x14ac:dyDescent="0.25">
      <c r="A41" s="19" t="s">
        <v>85</v>
      </c>
      <c r="B41" s="20" t="s">
        <v>43</v>
      </c>
      <c r="C41" s="21">
        <v>224.92500000000001</v>
      </c>
      <c r="D41" s="22">
        <v>168.7</v>
      </c>
      <c r="E41" s="23">
        <v>136.72499999999999</v>
      </c>
      <c r="F41" s="24">
        <v>0</v>
      </c>
      <c r="G41" s="25">
        <f t="shared" ref="G41:G42" si="47">AVERAGE(C41:E41)*(1-F41)</f>
        <v>176.78333333333333</v>
      </c>
      <c r="H41" s="26">
        <v>3</v>
      </c>
      <c r="I41" s="27">
        <v>48</v>
      </c>
      <c r="J41" s="25">
        <f t="shared" ref="J41" si="48">$I41*$G41</f>
        <v>8485.6</v>
      </c>
      <c r="K41" s="28">
        <f t="shared" ref="K41" si="49">$I41*$H41</f>
        <v>144</v>
      </c>
      <c r="L41" s="29" t="s">
        <v>35</v>
      </c>
      <c r="M41" s="29" t="s">
        <v>36</v>
      </c>
      <c r="N41" s="29" t="s">
        <v>39</v>
      </c>
    </row>
    <row r="42" spans="1:14" x14ac:dyDescent="0.25">
      <c r="A42" s="19" t="s">
        <v>86</v>
      </c>
      <c r="B42" s="20" t="s">
        <v>80</v>
      </c>
      <c r="C42" s="21">
        <v>204</v>
      </c>
      <c r="D42" s="22">
        <v>153</v>
      </c>
      <c r="E42" s="23">
        <v>125.97499999999999</v>
      </c>
      <c r="F42" s="24">
        <v>0</v>
      </c>
      <c r="G42" s="25">
        <f t="shared" si="47"/>
        <v>160.99166666666667</v>
      </c>
      <c r="H42" s="26">
        <v>3</v>
      </c>
      <c r="I42" s="27">
        <v>39</v>
      </c>
      <c r="J42" s="25">
        <f t="shared" ref="J42" si="50">$I42*$G42</f>
        <v>6278.6750000000002</v>
      </c>
      <c r="K42" s="28">
        <f t="shared" ref="K42" si="51">$I42*$H42</f>
        <v>117</v>
      </c>
      <c r="L42" s="29" t="s">
        <v>35</v>
      </c>
      <c r="M42" s="29" t="s">
        <v>36</v>
      </c>
      <c r="N42" s="29" t="s">
        <v>39</v>
      </c>
    </row>
    <row r="43" spans="1:14" x14ac:dyDescent="0.25">
      <c r="A43" s="19" t="s">
        <v>87</v>
      </c>
      <c r="B43" s="20" t="s">
        <v>88</v>
      </c>
      <c r="C43" s="21">
        <v>197.15</v>
      </c>
      <c r="D43" s="22">
        <v>147.85</v>
      </c>
      <c r="E43" s="23">
        <v>148.85</v>
      </c>
      <c r="F43" s="24">
        <v>0</v>
      </c>
      <c r="G43" s="25">
        <f t="shared" ref="G43" si="52">AVERAGE(C43:E43)*(1-F43)</f>
        <v>164.61666666666667</v>
      </c>
      <c r="H43" s="26">
        <v>3</v>
      </c>
      <c r="I43" s="27">
        <v>31</v>
      </c>
      <c r="J43" s="25">
        <f t="shared" ref="J43" si="53">$I43*$G43</f>
        <v>5103.1166666666668</v>
      </c>
      <c r="K43" s="28">
        <f t="shared" ref="K43" si="54">$I43*$H43</f>
        <v>93</v>
      </c>
      <c r="L43" s="29" t="s">
        <v>35</v>
      </c>
      <c r="M43" s="29" t="s">
        <v>36</v>
      </c>
      <c r="N43" s="29" t="s">
        <v>39</v>
      </c>
    </row>
    <row r="44" spans="1:14" x14ac:dyDescent="0.25">
      <c r="A44" s="19" t="s">
        <v>89</v>
      </c>
      <c r="B44" s="20" t="s">
        <v>90</v>
      </c>
      <c r="C44" s="21">
        <v>299.35000000000002</v>
      </c>
      <c r="D44" s="22">
        <v>224.5</v>
      </c>
      <c r="E44" s="23">
        <v>194.57499999999999</v>
      </c>
      <c r="F44" s="30">
        <v>0</v>
      </c>
      <c r="G44" s="25">
        <f t="shared" ref="G44" si="55">AVERAGE(C44:E44)*(1-F44)</f>
        <v>239.47499999999999</v>
      </c>
      <c r="H44" s="26">
        <v>3</v>
      </c>
      <c r="I44" s="27">
        <v>40</v>
      </c>
      <c r="J44" s="25">
        <f t="shared" ref="J44" si="56">$I44*$G44</f>
        <v>9579</v>
      </c>
      <c r="K44" s="28">
        <f t="shared" ref="K44" si="57">$I44*$H44</f>
        <v>120</v>
      </c>
      <c r="L44" s="29" t="s">
        <v>35</v>
      </c>
      <c r="M44" s="29" t="s">
        <v>36</v>
      </c>
      <c r="N44" s="29" t="s">
        <v>39</v>
      </c>
    </row>
    <row r="45" spans="1:14" x14ac:dyDescent="0.25">
      <c r="G45" s="33"/>
      <c r="H45" s="33"/>
      <c r="I45" s="34" t="s">
        <v>91</v>
      </c>
      <c r="J45" s="35">
        <f>SUM(J8:J44)</f>
        <v>326876.57266666665</v>
      </c>
      <c r="K45" s="36">
        <f>SUM(K8:K44)</f>
        <v>6471</v>
      </c>
    </row>
    <row r="47" spans="1:14" x14ac:dyDescent="0.25">
      <c r="I47" s="37" t="s">
        <v>92</v>
      </c>
      <c r="J47" s="37"/>
      <c r="K47" s="38">
        <f>J45/K45</f>
        <v>50.514073971050323</v>
      </c>
    </row>
    <row r="48" spans="1:14" ht="15.75" thickBot="1" x14ac:dyDescent="0.3">
      <c r="I48" s="39"/>
      <c r="J48" s="39"/>
      <c r="K48" s="39"/>
    </row>
    <row r="49" spans="1:11" ht="19.5" thickBot="1" x14ac:dyDescent="0.3">
      <c r="A49" s="59" t="s">
        <v>93</v>
      </c>
      <c r="B49" s="60"/>
      <c r="C49" s="60"/>
      <c r="D49" s="60"/>
      <c r="E49" s="61"/>
      <c r="I49" s="39"/>
      <c r="J49" s="39"/>
    </row>
    <row r="50" spans="1:11" x14ac:dyDescent="0.25">
      <c r="A50" s="40" t="s">
        <v>94</v>
      </c>
    </row>
    <row r="51" spans="1:11" ht="17.25" x14ac:dyDescent="0.3">
      <c r="A51" s="62" t="s">
        <v>95</v>
      </c>
      <c r="B51" s="41" t="s">
        <v>96</v>
      </c>
      <c r="C51" s="42">
        <f>'[1]Fall 2016'!C3966</f>
        <v>33.773314294429532</v>
      </c>
    </row>
    <row r="52" spans="1:11" ht="17.25" x14ac:dyDescent="0.3">
      <c r="A52" s="62"/>
      <c r="B52" s="41" t="s">
        <v>97</v>
      </c>
      <c r="C52" s="42">
        <f>K47</f>
        <v>50.514073971050323</v>
      </c>
    </row>
    <row r="53" spans="1:11" ht="17.25" x14ac:dyDescent="0.3">
      <c r="A53" s="62"/>
      <c r="B53" s="41" t="s">
        <v>98</v>
      </c>
      <c r="C53" s="43">
        <f>(C52-C51)/C51</f>
        <v>0.49568009614567082</v>
      </c>
    </row>
    <row r="54" spans="1:11" ht="17.25" x14ac:dyDescent="0.3">
      <c r="B54" s="44"/>
      <c r="C54" s="44"/>
    </row>
    <row r="55" spans="1:11" ht="17.25" x14ac:dyDescent="0.25">
      <c r="A55" s="45"/>
      <c r="B55" s="46" t="s">
        <v>99</v>
      </c>
      <c r="C55" s="47">
        <v>41.67</v>
      </c>
      <c r="D55" s="31"/>
      <c r="E55" s="31"/>
      <c r="F55" s="31"/>
      <c r="G55" s="31"/>
      <c r="H55" s="31"/>
      <c r="I55" s="31"/>
      <c r="J55" s="31"/>
      <c r="K55" s="31"/>
    </row>
    <row r="56" spans="1:11" ht="52.5" thickBot="1" x14ac:dyDescent="0.3">
      <c r="B56" s="48" t="s">
        <v>100</v>
      </c>
      <c r="C56" s="49">
        <f>C55*C53</f>
        <v>20.654989606390103</v>
      </c>
    </row>
    <row r="57" spans="1:11" ht="35.25" thickBot="1" x14ac:dyDescent="0.3">
      <c r="B57" s="50" t="s">
        <v>101</v>
      </c>
      <c r="C57" s="51">
        <f>C55+C56</f>
        <v>62.324989606390105</v>
      </c>
    </row>
  </sheetData>
  <autoFilter ref="A7:N45"/>
  <mergeCells count="6">
    <mergeCell ref="A51:A53"/>
    <mergeCell ref="A1:K1"/>
    <mergeCell ref="A2:K2"/>
    <mergeCell ref="A4:F4"/>
    <mergeCell ref="H4:K4"/>
    <mergeCell ref="A49:E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Fall 2017 (ECN)</vt:lpstr>
    </vt:vector>
  </TitlesOfParts>
  <Company>University of South Florida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2018-09-18T18:41:05Z</dcterms:created>
  <dcterms:modified xsi:type="dcterms:W3CDTF">2018-09-18T19:07:28Z</dcterms:modified>
</cp:coreProperties>
</file>