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Library Metric 3\_New Metric 3 Files\FINAL\Submitted (FINAL)\Colleges\Tampa\ED\Educational and Psychological Studies\"/>
    </mc:Choice>
  </mc:AlternateContent>
  <bookViews>
    <workbookView xWindow="0" yWindow="0" windowWidth="28800" windowHeight="12885"/>
  </bookViews>
  <sheets>
    <sheet name="Fall 2017 (EPS)" sheetId="1" r:id="rId1"/>
  </sheets>
  <externalReferences>
    <externalReference r:id="rId2"/>
  </externalReferences>
  <definedNames>
    <definedName name="_xlnm._FilterDatabase" localSheetId="0" hidden="1">'Fall 2017 (EPS)'!$A$7:$N$53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K52" i="1"/>
  <c r="G52" i="1"/>
  <c r="J52" i="1" s="1"/>
  <c r="K51" i="1"/>
  <c r="G51" i="1"/>
  <c r="J51" i="1" s="1"/>
  <c r="K50" i="1"/>
  <c r="G50" i="1"/>
  <c r="J50" i="1" s="1"/>
  <c r="K49" i="1"/>
  <c r="G49" i="1"/>
  <c r="J49" i="1" s="1"/>
  <c r="K48" i="1"/>
  <c r="G48" i="1"/>
  <c r="J48" i="1" s="1"/>
  <c r="K47" i="1"/>
  <c r="G47" i="1"/>
  <c r="J47" i="1" s="1"/>
  <c r="K46" i="1"/>
  <c r="G46" i="1"/>
  <c r="J46" i="1" s="1"/>
  <c r="K45" i="1"/>
  <c r="G45" i="1"/>
  <c r="J45" i="1" s="1"/>
  <c r="K44" i="1"/>
  <c r="G44" i="1"/>
  <c r="J44" i="1" s="1"/>
  <c r="K43" i="1"/>
  <c r="G43" i="1"/>
  <c r="J43" i="1" s="1"/>
  <c r="K42" i="1"/>
  <c r="G42" i="1"/>
  <c r="J42" i="1" s="1"/>
  <c r="K41" i="1"/>
  <c r="G41" i="1"/>
  <c r="J41" i="1" s="1"/>
  <c r="K40" i="1"/>
  <c r="G40" i="1"/>
  <c r="J40" i="1" s="1"/>
  <c r="K39" i="1"/>
  <c r="G39" i="1"/>
  <c r="J39" i="1" s="1"/>
  <c r="K38" i="1"/>
  <c r="G38" i="1"/>
  <c r="J38" i="1" s="1"/>
  <c r="K37" i="1"/>
  <c r="G37" i="1"/>
  <c r="J37" i="1" s="1"/>
  <c r="K36" i="1"/>
  <c r="G36" i="1"/>
  <c r="J36" i="1" s="1"/>
  <c r="K35" i="1"/>
  <c r="G35" i="1"/>
  <c r="J35" i="1" s="1"/>
  <c r="K34" i="1"/>
  <c r="G34" i="1"/>
  <c r="J34" i="1" s="1"/>
  <c r="K33" i="1"/>
  <c r="G33" i="1"/>
  <c r="J33" i="1" s="1"/>
  <c r="K32" i="1"/>
  <c r="G32" i="1"/>
  <c r="J32" i="1" s="1"/>
  <c r="K31" i="1"/>
  <c r="G31" i="1"/>
  <c r="J31" i="1" s="1"/>
  <c r="K30" i="1"/>
  <c r="G30" i="1"/>
  <c r="J30" i="1" s="1"/>
  <c r="K29" i="1"/>
  <c r="G29" i="1"/>
  <c r="J29" i="1" s="1"/>
  <c r="K28" i="1"/>
  <c r="J28" i="1"/>
  <c r="K27" i="1"/>
  <c r="G27" i="1"/>
  <c r="J27" i="1" s="1"/>
  <c r="K26" i="1"/>
  <c r="G26" i="1"/>
  <c r="J26" i="1" s="1"/>
  <c r="K25" i="1"/>
  <c r="G25" i="1"/>
  <c r="J25" i="1" s="1"/>
  <c r="K24" i="1"/>
  <c r="G24" i="1"/>
  <c r="J24" i="1" s="1"/>
  <c r="K23" i="1"/>
  <c r="G23" i="1"/>
  <c r="J23" i="1" s="1"/>
  <c r="K22" i="1"/>
  <c r="G22" i="1"/>
  <c r="J22" i="1" s="1"/>
  <c r="K21" i="1"/>
  <c r="G21" i="1"/>
  <c r="J21" i="1" s="1"/>
  <c r="K20" i="1"/>
  <c r="J20" i="1"/>
  <c r="K19" i="1"/>
  <c r="G19" i="1"/>
  <c r="J19" i="1" s="1"/>
  <c r="K18" i="1"/>
  <c r="G18" i="1"/>
  <c r="J18" i="1" s="1"/>
  <c r="K17" i="1"/>
  <c r="G17" i="1"/>
  <c r="J17" i="1" s="1"/>
  <c r="K16" i="1"/>
  <c r="G16" i="1"/>
  <c r="J16" i="1" s="1"/>
  <c r="K15" i="1"/>
  <c r="G15" i="1"/>
  <c r="J15" i="1" s="1"/>
  <c r="K14" i="1"/>
  <c r="G14" i="1"/>
  <c r="J14" i="1" s="1"/>
  <c r="K13" i="1"/>
  <c r="G13" i="1"/>
  <c r="J13" i="1" s="1"/>
  <c r="K12" i="1"/>
  <c r="G12" i="1"/>
  <c r="J12" i="1" s="1"/>
  <c r="K11" i="1"/>
  <c r="G11" i="1"/>
  <c r="J11" i="1" s="1"/>
  <c r="K10" i="1"/>
  <c r="G10" i="1"/>
  <c r="J10" i="1" s="1"/>
  <c r="K9" i="1"/>
  <c r="G9" i="1"/>
  <c r="J9" i="1" s="1"/>
  <c r="K8" i="1"/>
  <c r="G8" i="1"/>
  <c r="J8" i="1" s="1"/>
  <c r="K53" i="1" l="1"/>
  <c r="J53" i="1"/>
  <c r="K55" i="1" s="1"/>
  <c r="C60" i="1" s="1"/>
  <c r="C61" i="1" s="1"/>
  <c r="C64" i="1" s="1"/>
  <c r="C65" i="1" s="1"/>
</calcChain>
</file>

<file path=xl/sharedStrings.xml><?xml version="1.0" encoding="utf-8"?>
<sst xmlns="http://schemas.openxmlformats.org/spreadsheetml/2006/main" count="271" uniqueCount="128">
  <si>
    <r>
      <t xml:space="preserve">Metric 3 - Texbook Affordability  </t>
    </r>
    <r>
      <rPr>
        <sz val="10"/>
        <color theme="1"/>
        <rFont val="Calibri"/>
        <family val="2"/>
        <scheme val="minor"/>
      </rPr>
      <t>(TEMPLATE)</t>
    </r>
  </si>
  <si>
    <t>FALL 2017 DATA</t>
  </si>
  <si>
    <t>STEP 1</t>
  </si>
  <si>
    <r>
      <t>National Average per Sch 17-18 is $</t>
    </r>
    <r>
      <rPr>
        <b/>
        <sz val="13"/>
        <rFont val="Calibri"/>
        <family val="2"/>
        <scheme val="minor"/>
      </rPr>
      <t>41.67</t>
    </r>
    <r>
      <rPr>
        <sz val="13"/>
        <rFont val="Calibri"/>
        <family val="2"/>
        <scheme val="minor"/>
      </rPr>
      <t>. This amount reported by College Board did not change.</t>
    </r>
  </si>
  <si>
    <t>STEP 2</t>
  </si>
  <si>
    <t>STEP 3</t>
  </si>
  <si>
    <t>STEP 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</si>
  <si>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</si>
  <si>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</si>
  <si>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</si>
  <si>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</si>
  <si>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</si>
  <si>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</si>
  <si>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</si>
  <si>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</si>
  <si>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</si>
  <si>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</si>
  <si>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</si>
  <si>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AVG(C,D,E)*(1-F)</t>
  </si>
  <si>
    <t>G * I</t>
  </si>
  <si>
    <t>H * I</t>
  </si>
  <si>
    <t>Section</t>
  </si>
  <si>
    <t>Course</t>
  </si>
  <si>
    <t>Avg. New Price</t>
  </si>
  <si>
    <t>Avg. Used Price</t>
  </si>
  <si>
    <t>Avg. Rental Price</t>
  </si>
  <si>
    <t>% NO-COST: 
OER &amp; LIBRARY</t>
  </si>
  <si>
    <t>AVG Cost</t>
  </si>
  <si>
    <t>Course Credit</t>
  </si>
  <si>
    <t>Enrollment</t>
  </si>
  <si>
    <t>Total Cost</t>
  </si>
  <si>
    <t>Total Credits</t>
  </si>
  <si>
    <t>CAMPUS</t>
  </si>
  <si>
    <t>COLL</t>
  </si>
  <si>
    <t>DEPT</t>
  </si>
  <si>
    <t>Tampa</t>
  </si>
  <si>
    <t>ED</t>
  </si>
  <si>
    <t>80802</t>
  </si>
  <si>
    <t>EDF2005</t>
  </si>
  <si>
    <t>ESF</t>
  </si>
  <si>
    <t>80803</t>
  </si>
  <si>
    <t>80804</t>
  </si>
  <si>
    <t>80808</t>
  </si>
  <si>
    <t>EDF3214</t>
  </si>
  <si>
    <t>EEP</t>
  </si>
  <si>
    <t>80810</t>
  </si>
  <si>
    <t>80858</t>
  </si>
  <si>
    <t>EME2040</t>
  </si>
  <si>
    <t>EDK</t>
  </si>
  <si>
    <t>80860</t>
  </si>
  <si>
    <t>80870</t>
  </si>
  <si>
    <t>PET4401</t>
  </si>
  <si>
    <t>EDP</t>
  </si>
  <si>
    <t>81153</t>
  </si>
  <si>
    <t>EDF4430</t>
  </si>
  <si>
    <t>EDQ</t>
  </si>
  <si>
    <t>81740</t>
  </si>
  <si>
    <t>PET3421</t>
  </si>
  <si>
    <t>81912</t>
  </si>
  <si>
    <t>PET4442</t>
  </si>
  <si>
    <t>82602</t>
  </si>
  <si>
    <t>PET4219</t>
  </si>
  <si>
    <t>82603</t>
  </si>
  <si>
    <t>PET3314</t>
  </si>
  <si>
    <t>82604</t>
  </si>
  <si>
    <t>PET3211</t>
  </si>
  <si>
    <t>82670</t>
  </si>
  <si>
    <t>PET4432</t>
  </si>
  <si>
    <t>82759</t>
  </si>
  <si>
    <t>PET3361</t>
  </si>
  <si>
    <t>83001</t>
  </si>
  <si>
    <t>PET4550</t>
  </si>
  <si>
    <t>83903</t>
  </si>
  <si>
    <t>EDF3122</t>
  </si>
  <si>
    <t>84768</t>
  </si>
  <si>
    <t>EDF3514</t>
  </si>
  <si>
    <t>85441</t>
  </si>
  <si>
    <t>PET3713</t>
  </si>
  <si>
    <t>88482</t>
  </si>
  <si>
    <t>PET4088</t>
  </si>
  <si>
    <t>88483</t>
  </si>
  <si>
    <t>PET4413</t>
  </si>
  <si>
    <t>88596</t>
  </si>
  <si>
    <t>PET4380</t>
  </si>
  <si>
    <t>89126</t>
  </si>
  <si>
    <t>SPM3012</t>
  </si>
  <si>
    <t>89127</t>
  </si>
  <si>
    <t>89616</t>
  </si>
  <si>
    <t>EDF4124</t>
  </si>
  <si>
    <t>90435</t>
  </si>
  <si>
    <t>APK3120</t>
  </si>
  <si>
    <t>90609</t>
  </si>
  <si>
    <t>EDP3271</t>
  </si>
  <si>
    <t>90613</t>
  </si>
  <si>
    <t>EDF3604</t>
  </si>
  <si>
    <t>90614</t>
  </si>
  <si>
    <t>91160</t>
  </si>
  <si>
    <t>91469</t>
  </si>
  <si>
    <t>PET4820</t>
  </si>
  <si>
    <t>92454</t>
  </si>
  <si>
    <t>EDG4909</t>
  </si>
  <si>
    <t>EPS</t>
  </si>
  <si>
    <t>92609</t>
  </si>
  <si>
    <t>93042</t>
  </si>
  <si>
    <t>EDF2085</t>
  </si>
  <si>
    <t>93071</t>
  </si>
  <si>
    <t>93177</t>
  </si>
  <si>
    <t>EDP3273</t>
  </si>
  <si>
    <t>93179</t>
  </si>
  <si>
    <t>93180</t>
  </si>
  <si>
    <t>93287</t>
  </si>
  <si>
    <t>94100</t>
  </si>
  <si>
    <t>94102</t>
  </si>
  <si>
    <t>94541</t>
  </si>
  <si>
    <t>95348</t>
  </si>
  <si>
    <t>PET3312</t>
  </si>
  <si>
    <t>96248</t>
  </si>
  <si>
    <t>Totals:</t>
  </si>
  <si>
    <t>Average Cost per Sch:</t>
  </si>
  <si>
    <t>STEP 5</t>
  </si>
  <si>
    <t>Method to relate to National Average:</t>
  </si>
  <si>
    <t>Actual Average Costs:</t>
  </si>
  <si>
    <t>Fall 16</t>
  </si>
  <si>
    <t>Fall 17</t>
  </si>
  <si>
    <t>% Difference</t>
  </si>
  <si>
    <t>National Average per Sch 17-18</t>
  </si>
  <si>
    <t>Institutional % Difference 
Applied to the National Average</t>
  </si>
  <si>
    <t>FINAL INSTITUTIONAL COST PER SCH FOR PBF#3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</si>
</sst>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3"/>
      <color rgb="FFFA7D00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2" fillId="0" borderId="0"/>
  </cellStyleXfs>
  <cellXfs count="63">
    <xf numFmtId="0" fontId="0" fillId="0" borderId="0" xfId="0"/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3" fillId="10" borderId="11" xfId="5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11" borderId="7" xfId="0" applyFill="1" applyBorder="1" applyAlignment="1">
      <alignment horizontal="left"/>
    </xf>
    <xf numFmtId="0" fontId="0" fillId="11" borderId="12" xfId="0" applyFill="1" applyBorder="1"/>
    <xf numFmtId="164" fontId="0" fillId="0" borderId="9" xfId="0" applyNumberFormat="1" applyBorder="1"/>
    <xf numFmtId="164" fontId="0" fillId="0" borderId="13" xfId="0" applyNumberFormat="1" applyBorder="1"/>
    <xf numFmtId="164" fontId="0" fillId="0" borderId="12" xfId="0" applyNumberFormat="1" applyBorder="1"/>
    <xf numFmtId="9" fontId="0" fillId="0" borderId="14" xfId="2" applyFont="1" applyBorder="1"/>
    <xf numFmtId="165" fontId="0" fillId="12" borderId="9" xfId="1" applyNumberFormat="1" applyFont="1" applyFill="1" applyBorder="1"/>
    <xf numFmtId="0" fontId="0" fillId="0" borderId="7" xfId="1" applyNumberFormat="1" applyFont="1" applyBorder="1"/>
    <xf numFmtId="0" fontId="0" fillId="0" borderId="8" xfId="1" applyNumberFormat="1" applyFont="1" applyBorder="1"/>
    <xf numFmtId="165" fontId="0" fillId="12" borderId="7" xfId="1" applyNumberFormat="1" applyFont="1" applyFill="1" applyBorder="1"/>
    <xf numFmtId="0" fontId="13" fillId="0" borderId="15" xfId="5" applyFont="1" applyFill="1" applyBorder="1" applyAlignment="1">
      <alignment wrapText="1"/>
    </xf>
    <xf numFmtId="9" fontId="0" fillId="0" borderId="9" xfId="2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8" xfId="1" applyNumberFormat="1" applyFont="1" applyBorder="1"/>
    <xf numFmtId="43" fontId="4" fillId="12" borderId="9" xfId="1" applyFont="1" applyFill="1" applyBorder="1"/>
    <xf numFmtId="165" fontId="4" fillId="12" borderId="7" xfId="1" applyNumberFormat="1" applyFont="1" applyFill="1" applyBorder="1"/>
    <xf numFmtId="0" fontId="0" fillId="0" borderId="7" xfId="0" applyBorder="1"/>
    <xf numFmtId="43" fontId="4" fillId="13" borderId="7" xfId="1" applyNumberFormat="1" applyFont="1" applyFill="1" applyBorder="1"/>
    <xf numFmtId="0" fontId="0" fillId="0" borderId="0" xfId="0" applyBorder="1"/>
    <xf numFmtId="0" fontId="4" fillId="0" borderId="0" xfId="0" applyFont="1" applyAlignment="1">
      <alignment horizontal="left"/>
    </xf>
    <xf numFmtId="0" fontId="14" fillId="0" borderId="7" xfId="0" applyFont="1" applyBorder="1"/>
    <xf numFmtId="2" fontId="14" fillId="0" borderId="7" xfId="0" applyNumberFormat="1" applyFont="1" applyBorder="1"/>
    <xf numFmtId="166" fontId="15" fillId="3" borderId="7" xfId="4" applyNumberFormat="1" applyFont="1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7" xfId="0" applyFont="1" applyBorder="1" applyAlignment="1">
      <alignment vertical="center" wrapText="1"/>
    </xf>
    <xf numFmtId="2" fontId="15" fillId="3" borderId="16" xfId="4" applyNumberFormat="1" applyFont="1" applyBorder="1" applyAlignment="1">
      <alignment vertical="center"/>
    </xf>
    <xf numFmtId="0" fontId="17" fillId="5" borderId="8" xfId="0" applyFont="1" applyFill="1" applyBorder="1" applyAlignment="1">
      <alignment vertical="center" wrapText="1"/>
    </xf>
    <xf numFmtId="2" fontId="18" fillId="5" borderId="5" xfId="3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6">
    <cellStyle name="Calculation" xfId="4" builtinId="22"/>
    <cellStyle name="Comma" xfId="1" builtinId="3"/>
    <cellStyle name="Good" xfId="3" builtinId="26"/>
    <cellStyle name="Normal" xfId="0" builtinId="0"/>
    <cellStyle name="Normal_Fall 2017 (for matching)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ary%20Metric%203/_New%20Metric%203%20Files/FINAL/Submitted%20(FINAL)/DRS_Template_PBF3_Textbooks__2018-08-15%20(US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7 (St.Pete)"/>
      <sheetName val="Fall 2017 (Sarasota)"/>
      <sheetName val="Fall 2017 (TAMPA)"/>
      <sheetName val="Fall 2017 (SORTING)"/>
      <sheetName val="Fall 2017 (for matching)"/>
      <sheetName val="Fall 2016"/>
      <sheetName val="Fall 2017"/>
    </sheetNames>
    <sheetDataSet>
      <sheetData sheetId="0"/>
      <sheetData sheetId="1"/>
      <sheetData sheetId="2"/>
      <sheetData sheetId="3"/>
      <sheetData sheetId="4"/>
      <sheetData sheetId="5">
        <row r="3966">
          <cell r="C3966">
            <v>33.773314294429532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70" zoomScaleNormal="70" workbookViewId="0">
      <selection sqref="A1:K1"/>
    </sheetView>
  </sheetViews>
  <sheetFormatPr defaultRowHeight="15" x14ac:dyDescent="0.25"/>
  <cols>
    <col min="1" max="1" width="13.7109375" style="31" customWidth="1"/>
    <col min="2" max="2" width="31" customWidth="1"/>
    <col min="3" max="3" width="17.7109375" customWidth="1"/>
    <col min="4" max="4" width="18.140625" customWidth="1"/>
    <col min="5" max="6" width="17.7109375" customWidth="1"/>
    <col min="7" max="7" width="17.42578125" customWidth="1"/>
    <col min="8" max="9" width="16.140625" customWidth="1"/>
    <col min="10" max="10" width="19.140625" bestFit="1" customWidth="1"/>
    <col min="11" max="11" width="16.140625" customWidth="1"/>
  </cols>
  <sheetData>
    <row r="1" spans="1:14" ht="2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21" customHeight="1" thickBo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ht="21.75" thickBot="1" x14ac:dyDescent="0.4">
      <c r="A3" s="1" t="s">
        <v>2</v>
      </c>
      <c r="B3" s="2" t="s">
        <v>3</v>
      </c>
      <c r="C3" s="3"/>
      <c r="D3" s="3"/>
      <c r="E3" s="3"/>
      <c r="F3" s="3"/>
      <c r="G3" s="3"/>
      <c r="H3" s="3"/>
      <c r="I3" s="3"/>
      <c r="J3" s="3"/>
      <c r="K3" s="3"/>
    </row>
    <row r="4" spans="1:14" ht="21.6" customHeight="1" thickBot="1" x14ac:dyDescent="0.3">
      <c r="A4" s="54" t="s">
        <v>4</v>
      </c>
      <c r="B4" s="55"/>
      <c r="C4" s="55"/>
      <c r="D4" s="55"/>
      <c r="E4" s="55"/>
      <c r="F4" s="55"/>
      <c r="G4" s="4" t="s">
        <v>5</v>
      </c>
      <c r="H4" s="56" t="s">
        <v>6</v>
      </c>
      <c r="I4" s="57"/>
      <c r="J4" s="57"/>
      <c r="K4" s="58"/>
    </row>
    <row r="5" spans="1:14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</row>
    <row r="6" spans="1:14" s="6" customFormat="1" x14ac:dyDescent="0.25">
      <c r="G6" s="6" t="s">
        <v>18</v>
      </c>
      <c r="J6" s="6" t="s">
        <v>19</v>
      </c>
      <c r="K6" s="6" t="s">
        <v>20</v>
      </c>
    </row>
    <row r="7" spans="1:14" s="18" customFormat="1" ht="30" x14ac:dyDescent="0.25">
      <c r="A7" s="7" t="s">
        <v>21</v>
      </c>
      <c r="B7" s="8" t="s">
        <v>22</v>
      </c>
      <c r="C7" s="9" t="s">
        <v>23</v>
      </c>
      <c r="D7" s="10" t="s">
        <v>24</v>
      </c>
      <c r="E7" s="11" t="s">
        <v>25</v>
      </c>
      <c r="F7" s="12" t="s">
        <v>26</v>
      </c>
      <c r="G7" s="13" t="s">
        <v>27</v>
      </c>
      <c r="H7" s="14" t="s">
        <v>28</v>
      </c>
      <c r="I7" s="15" t="s">
        <v>29</v>
      </c>
      <c r="J7" s="16" t="s">
        <v>30</v>
      </c>
      <c r="K7" s="14" t="s">
        <v>31</v>
      </c>
      <c r="L7" s="17" t="s">
        <v>32</v>
      </c>
      <c r="M7" s="17" t="s">
        <v>33</v>
      </c>
      <c r="N7" s="17" t="s">
        <v>34</v>
      </c>
    </row>
    <row r="8" spans="1:14" x14ac:dyDescent="0.25">
      <c r="A8" s="19" t="s">
        <v>37</v>
      </c>
      <c r="B8" s="20" t="s">
        <v>38</v>
      </c>
      <c r="C8" s="21">
        <v>111.25</v>
      </c>
      <c r="D8" s="22">
        <v>83.424999999999997</v>
      </c>
      <c r="E8" s="23"/>
      <c r="F8" s="24">
        <v>0</v>
      </c>
      <c r="G8" s="25">
        <f t="shared" ref="G8:G12" si="0">AVERAGE(C8:E8)*(1-F8)</f>
        <v>97.337500000000006</v>
      </c>
      <c r="H8" s="26">
        <v>3</v>
      </c>
      <c r="I8" s="27">
        <v>75</v>
      </c>
      <c r="J8" s="25">
        <f t="shared" ref="J8:J24" si="1">$I8*$G8</f>
        <v>7300.3125</v>
      </c>
      <c r="K8" s="28">
        <f t="shared" ref="K8:K24" si="2">$I8*$H8</f>
        <v>225</v>
      </c>
      <c r="L8" s="29" t="s">
        <v>35</v>
      </c>
      <c r="M8" s="29" t="s">
        <v>36</v>
      </c>
      <c r="N8" s="29" t="s">
        <v>39</v>
      </c>
    </row>
    <row r="9" spans="1:14" x14ac:dyDescent="0.25">
      <c r="A9" s="19" t="s">
        <v>40</v>
      </c>
      <c r="B9" s="20" t="s">
        <v>38</v>
      </c>
      <c r="C9" s="21">
        <v>111.25</v>
      </c>
      <c r="D9" s="22">
        <v>83.424999999999997</v>
      </c>
      <c r="E9" s="23"/>
      <c r="F9" s="24">
        <v>0</v>
      </c>
      <c r="G9" s="25">
        <f t="shared" si="0"/>
        <v>97.337500000000006</v>
      </c>
      <c r="H9" s="26">
        <v>3</v>
      </c>
      <c r="I9" s="27">
        <v>38</v>
      </c>
      <c r="J9" s="25">
        <f t="shared" si="1"/>
        <v>3698.8250000000003</v>
      </c>
      <c r="K9" s="28">
        <f t="shared" si="2"/>
        <v>114</v>
      </c>
      <c r="L9" s="29" t="s">
        <v>35</v>
      </c>
      <c r="M9" s="29" t="s">
        <v>36</v>
      </c>
      <c r="N9" s="29" t="s">
        <v>39</v>
      </c>
    </row>
    <row r="10" spans="1:14" x14ac:dyDescent="0.25">
      <c r="A10" s="19" t="s">
        <v>41</v>
      </c>
      <c r="B10" s="20" t="s">
        <v>38</v>
      </c>
      <c r="C10" s="21">
        <v>111.25</v>
      </c>
      <c r="D10" s="22">
        <v>83.424999999999997</v>
      </c>
      <c r="E10" s="23"/>
      <c r="F10" s="24">
        <v>0</v>
      </c>
      <c r="G10" s="25">
        <f t="shared" si="0"/>
        <v>97.337500000000006</v>
      </c>
      <c r="H10" s="26">
        <v>3</v>
      </c>
      <c r="I10" s="27">
        <v>39</v>
      </c>
      <c r="J10" s="25">
        <f t="shared" si="1"/>
        <v>3796.1625000000004</v>
      </c>
      <c r="K10" s="28">
        <f t="shared" si="2"/>
        <v>117</v>
      </c>
      <c r="L10" s="29" t="s">
        <v>35</v>
      </c>
      <c r="M10" s="29" t="s">
        <v>36</v>
      </c>
      <c r="N10" s="29" t="s">
        <v>39</v>
      </c>
    </row>
    <row r="11" spans="1:14" x14ac:dyDescent="0.25">
      <c r="A11" s="19" t="s">
        <v>42</v>
      </c>
      <c r="B11" s="20" t="s">
        <v>43</v>
      </c>
      <c r="C11" s="21">
        <v>116.05</v>
      </c>
      <c r="D11" s="22">
        <v>87.05</v>
      </c>
      <c r="E11" s="23"/>
      <c r="F11" s="24">
        <v>0</v>
      </c>
      <c r="G11" s="25">
        <f t="shared" si="0"/>
        <v>101.55</v>
      </c>
      <c r="H11" s="26">
        <v>3</v>
      </c>
      <c r="I11" s="27">
        <v>34</v>
      </c>
      <c r="J11" s="25">
        <f t="shared" si="1"/>
        <v>3452.7</v>
      </c>
      <c r="K11" s="28">
        <f t="shared" si="2"/>
        <v>102</v>
      </c>
      <c r="L11" s="29" t="s">
        <v>35</v>
      </c>
      <c r="M11" s="29" t="s">
        <v>36</v>
      </c>
      <c r="N11" s="29" t="s">
        <v>44</v>
      </c>
    </row>
    <row r="12" spans="1:14" x14ac:dyDescent="0.25">
      <c r="A12" s="19" t="s">
        <v>45</v>
      </c>
      <c r="B12" s="20" t="s">
        <v>43</v>
      </c>
      <c r="C12" s="21">
        <v>116.05</v>
      </c>
      <c r="D12" s="22">
        <v>87.05</v>
      </c>
      <c r="E12" s="23"/>
      <c r="F12" s="24">
        <v>0</v>
      </c>
      <c r="G12" s="25">
        <f t="shared" si="0"/>
        <v>101.55</v>
      </c>
      <c r="H12" s="26">
        <v>3</v>
      </c>
      <c r="I12" s="27">
        <v>35</v>
      </c>
      <c r="J12" s="25">
        <f t="shared" si="1"/>
        <v>3554.25</v>
      </c>
      <c r="K12" s="28">
        <f t="shared" si="2"/>
        <v>105</v>
      </c>
      <c r="L12" s="29" t="s">
        <v>35</v>
      </c>
      <c r="M12" s="29" t="s">
        <v>36</v>
      </c>
      <c r="N12" s="29" t="s">
        <v>44</v>
      </c>
    </row>
    <row r="13" spans="1:14" x14ac:dyDescent="0.25">
      <c r="A13" s="19" t="s">
        <v>46</v>
      </c>
      <c r="B13" s="20" t="s">
        <v>47</v>
      </c>
      <c r="C13" s="21">
        <v>26.95</v>
      </c>
      <c r="D13" s="22">
        <v>20.2</v>
      </c>
      <c r="E13" s="23">
        <v>17.574999999999999</v>
      </c>
      <c r="F13" s="24">
        <v>0</v>
      </c>
      <c r="G13" s="25">
        <f t="shared" ref="G13:G15" si="3">AVERAGE(C13:E13)*(1-F13)</f>
        <v>21.574999999999999</v>
      </c>
      <c r="H13" s="26">
        <v>3</v>
      </c>
      <c r="I13" s="27">
        <v>15</v>
      </c>
      <c r="J13" s="25">
        <f t="shared" si="1"/>
        <v>323.625</v>
      </c>
      <c r="K13" s="28">
        <f t="shared" si="2"/>
        <v>45</v>
      </c>
      <c r="L13" s="29" t="s">
        <v>35</v>
      </c>
      <c r="M13" s="29" t="s">
        <v>36</v>
      </c>
      <c r="N13" s="29" t="s">
        <v>48</v>
      </c>
    </row>
    <row r="14" spans="1:14" x14ac:dyDescent="0.25">
      <c r="A14" s="19" t="s">
        <v>49</v>
      </c>
      <c r="B14" s="20" t="s">
        <v>47</v>
      </c>
      <c r="C14" s="21">
        <v>26.95</v>
      </c>
      <c r="D14" s="22">
        <v>20.2</v>
      </c>
      <c r="E14" s="23">
        <v>17.574999999999999</v>
      </c>
      <c r="F14" s="24">
        <v>0</v>
      </c>
      <c r="G14" s="25">
        <f t="shared" si="3"/>
        <v>21.574999999999999</v>
      </c>
      <c r="H14" s="26">
        <v>3</v>
      </c>
      <c r="I14" s="27">
        <v>25</v>
      </c>
      <c r="J14" s="25">
        <f t="shared" si="1"/>
        <v>539.375</v>
      </c>
      <c r="K14" s="28">
        <f t="shared" si="2"/>
        <v>75</v>
      </c>
      <c r="L14" s="29" t="s">
        <v>35</v>
      </c>
      <c r="M14" s="29" t="s">
        <v>36</v>
      </c>
      <c r="N14" s="29" t="s">
        <v>48</v>
      </c>
    </row>
    <row r="15" spans="1:14" x14ac:dyDescent="0.25">
      <c r="A15" s="19" t="s">
        <v>50</v>
      </c>
      <c r="B15" s="20" t="s">
        <v>51</v>
      </c>
      <c r="C15" s="21">
        <v>62.95</v>
      </c>
      <c r="D15" s="22">
        <v>47.2</v>
      </c>
      <c r="E15" s="23">
        <v>40.924999999999997</v>
      </c>
      <c r="F15" s="24">
        <v>0</v>
      </c>
      <c r="G15" s="25">
        <f t="shared" si="3"/>
        <v>50.358333333333327</v>
      </c>
      <c r="H15" s="26">
        <v>3</v>
      </c>
      <c r="I15" s="27">
        <v>7</v>
      </c>
      <c r="J15" s="25">
        <f t="shared" si="1"/>
        <v>352.50833333333327</v>
      </c>
      <c r="K15" s="28">
        <f t="shared" si="2"/>
        <v>21</v>
      </c>
      <c r="L15" s="29" t="s">
        <v>35</v>
      </c>
      <c r="M15" s="29" t="s">
        <v>36</v>
      </c>
      <c r="N15" s="29" t="s">
        <v>52</v>
      </c>
    </row>
    <row r="16" spans="1:14" x14ac:dyDescent="0.25">
      <c r="A16" s="19" t="s">
        <v>53</v>
      </c>
      <c r="B16" s="20" t="s">
        <v>54</v>
      </c>
      <c r="C16" s="21">
        <v>119.7</v>
      </c>
      <c r="D16" s="22">
        <v>89.8</v>
      </c>
      <c r="E16" s="23">
        <v>68.825000000000003</v>
      </c>
      <c r="F16" s="24">
        <v>0</v>
      </c>
      <c r="G16" s="25">
        <f t="shared" ref="G16:G17" si="4">AVERAGE(C16:E16)*(1-F16)</f>
        <v>92.774999999999991</v>
      </c>
      <c r="H16" s="26">
        <v>3</v>
      </c>
      <c r="I16" s="27">
        <v>29</v>
      </c>
      <c r="J16" s="25">
        <f t="shared" si="1"/>
        <v>2690.4749999999999</v>
      </c>
      <c r="K16" s="28">
        <f t="shared" si="2"/>
        <v>87</v>
      </c>
      <c r="L16" s="29" t="s">
        <v>35</v>
      </c>
      <c r="M16" s="29" t="s">
        <v>36</v>
      </c>
      <c r="N16" s="29" t="s">
        <v>55</v>
      </c>
    </row>
    <row r="17" spans="1:14" x14ac:dyDescent="0.25">
      <c r="A17" s="19" t="s">
        <v>56</v>
      </c>
      <c r="B17" s="20" t="s">
        <v>57</v>
      </c>
      <c r="C17" s="21">
        <v>169.5</v>
      </c>
      <c r="D17" s="22">
        <v>127.15</v>
      </c>
      <c r="E17" s="23">
        <v>127.97499999999999</v>
      </c>
      <c r="F17" s="24">
        <v>0</v>
      </c>
      <c r="G17" s="25">
        <f t="shared" si="4"/>
        <v>141.54166666666666</v>
      </c>
      <c r="H17" s="26">
        <v>3</v>
      </c>
      <c r="I17" s="27">
        <v>15</v>
      </c>
      <c r="J17" s="25">
        <f t="shared" si="1"/>
        <v>2123.125</v>
      </c>
      <c r="K17" s="28">
        <f t="shared" si="2"/>
        <v>45</v>
      </c>
      <c r="L17" s="29" t="s">
        <v>35</v>
      </c>
      <c r="M17" s="29" t="s">
        <v>36</v>
      </c>
      <c r="N17" s="29" t="s">
        <v>52</v>
      </c>
    </row>
    <row r="18" spans="1:14" x14ac:dyDescent="0.25">
      <c r="A18" s="19" t="s">
        <v>58</v>
      </c>
      <c r="B18" s="20" t="s">
        <v>59</v>
      </c>
      <c r="C18" s="21">
        <v>33.700000000000003</v>
      </c>
      <c r="D18" s="22">
        <v>25.2667</v>
      </c>
      <c r="E18" s="23">
        <v>20.208300000000001</v>
      </c>
      <c r="F18" s="24">
        <v>0</v>
      </c>
      <c r="G18" s="25">
        <f t="shared" ref="G18" si="5">AVERAGE(C18:E18)*(1-F18)</f>
        <v>26.391666666666669</v>
      </c>
      <c r="H18" s="26">
        <v>3</v>
      </c>
      <c r="I18" s="27">
        <v>7</v>
      </c>
      <c r="J18" s="25">
        <f t="shared" si="1"/>
        <v>184.74166666666667</v>
      </c>
      <c r="K18" s="28">
        <f t="shared" si="2"/>
        <v>21</v>
      </c>
      <c r="L18" s="29" t="s">
        <v>35</v>
      </c>
      <c r="M18" s="29" t="s">
        <v>36</v>
      </c>
      <c r="N18" s="29" t="s">
        <v>52</v>
      </c>
    </row>
    <row r="19" spans="1:14" x14ac:dyDescent="0.25">
      <c r="A19" s="19" t="s">
        <v>60</v>
      </c>
      <c r="B19" s="20" t="s">
        <v>61</v>
      </c>
      <c r="C19" s="21">
        <v>72.95</v>
      </c>
      <c r="D19" s="22">
        <v>54.7</v>
      </c>
      <c r="E19" s="23">
        <v>41.95</v>
      </c>
      <c r="F19" s="24">
        <v>0</v>
      </c>
      <c r="G19" s="25">
        <f t="shared" ref="G19" si="6">AVERAGE(C19:E19)*(1-F19)</f>
        <v>56.533333333333339</v>
      </c>
      <c r="H19" s="26">
        <v>3</v>
      </c>
      <c r="I19" s="27">
        <v>34</v>
      </c>
      <c r="J19" s="25">
        <f t="shared" si="1"/>
        <v>1922.1333333333334</v>
      </c>
      <c r="K19" s="28">
        <f t="shared" si="2"/>
        <v>102</v>
      </c>
      <c r="L19" s="29" t="s">
        <v>35</v>
      </c>
      <c r="M19" s="29" t="s">
        <v>36</v>
      </c>
      <c r="N19" s="29" t="s">
        <v>52</v>
      </c>
    </row>
    <row r="20" spans="1:14" x14ac:dyDescent="0.25">
      <c r="A20" s="19" t="s">
        <v>62</v>
      </c>
      <c r="B20" s="20" t="s">
        <v>63</v>
      </c>
      <c r="C20" s="21"/>
      <c r="D20" s="22"/>
      <c r="E20" s="23"/>
      <c r="F20" s="24">
        <v>1</v>
      </c>
      <c r="G20" s="25">
        <v>0</v>
      </c>
      <c r="H20" s="26">
        <v>1</v>
      </c>
      <c r="I20" s="27">
        <v>32</v>
      </c>
      <c r="J20" s="25">
        <f t="shared" si="1"/>
        <v>0</v>
      </c>
      <c r="K20" s="28">
        <f t="shared" si="2"/>
        <v>32</v>
      </c>
      <c r="L20" s="29" t="s">
        <v>35</v>
      </c>
      <c r="M20" s="29" t="s">
        <v>36</v>
      </c>
      <c r="N20" s="29" t="s">
        <v>52</v>
      </c>
    </row>
    <row r="21" spans="1:14" x14ac:dyDescent="0.25">
      <c r="A21" s="19" t="s">
        <v>64</v>
      </c>
      <c r="B21" s="20" t="s">
        <v>65</v>
      </c>
      <c r="C21" s="21">
        <v>213</v>
      </c>
      <c r="D21" s="22">
        <v>159.75</v>
      </c>
      <c r="E21" s="23">
        <v>122.47499999999999</v>
      </c>
      <c r="F21" s="24">
        <v>0</v>
      </c>
      <c r="G21" s="25">
        <f t="shared" ref="G21:G24" si="7">AVERAGE(C21:E21)*(1-F21)</f>
        <v>165.07500000000002</v>
      </c>
      <c r="H21" s="26">
        <v>2</v>
      </c>
      <c r="I21" s="27">
        <v>32</v>
      </c>
      <c r="J21" s="25">
        <f t="shared" si="1"/>
        <v>5282.4000000000005</v>
      </c>
      <c r="K21" s="28">
        <f t="shared" si="2"/>
        <v>64</v>
      </c>
      <c r="L21" s="29" t="s">
        <v>35</v>
      </c>
      <c r="M21" s="29" t="s">
        <v>36</v>
      </c>
      <c r="N21" s="29" t="s">
        <v>52</v>
      </c>
    </row>
    <row r="22" spans="1:14" x14ac:dyDescent="0.25">
      <c r="A22" s="19" t="s">
        <v>66</v>
      </c>
      <c r="B22" s="20" t="s">
        <v>67</v>
      </c>
      <c r="C22" s="21">
        <v>290.35000000000002</v>
      </c>
      <c r="D22" s="22">
        <v>217.75</v>
      </c>
      <c r="E22" s="23">
        <v>166.95</v>
      </c>
      <c r="F22" s="24">
        <v>0</v>
      </c>
      <c r="G22" s="25">
        <f t="shared" si="7"/>
        <v>225.01666666666665</v>
      </c>
      <c r="H22" s="26">
        <v>3</v>
      </c>
      <c r="I22" s="27">
        <v>15</v>
      </c>
      <c r="J22" s="25">
        <f t="shared" si="1"/>
        <v>3375.25</v>
      </c>
      <c r="K22" s="28">
        <f t="shared" si="2"/>
        <v>45</v>
      </c>
      <c r="L22" s="29" t="s">
        <v>35</v>
      </c>
      <c r="M22" s="29" t="s">
        <v>36</v>
      </c>
      <c r="N22" s="29" t="s">
        <v>52</v>
      </c>
    </row>
    <row r="23" spans="1:14" x14ac:dyDescent="0.25">
      <c r="A23" s="19" t="s">
        <v>68</v>
      </c>
      <c r="B23" s="20" t="s">
        <v>69</v>
      </c>
      <c r="C23" s="21">
        <v>99.95</v>
      </c>
      <c r="D23" s="22">
        <v>74.95</v>
      </c>
      <c r="E23" s="23">
        <v>64.974999999999994</v>
      </c>
      <c r="F23" s="30">
        <v>0</v>
      </c>
      <c r="G23" s="25">
        <f t="shared" si="7"/>
        <v>79.958333333333329</v>
      </c>
      <c r="H23" s="26">
        <v>3</v>
      </c>
      <c r="I23" s="27">
        <v>32</v>
      </c>
      <c r="J23" s="25">
        <f t="shared" si="1"/>
        <v>2558.6666666666665</v>
      </c>
      <c r="K23" s="28">
        <f t="shared" si="2"/>
        <v>96</v>
      </c>
      <c r="L23" s="29" t="s">
        <v>35</v>
      </c>
      <c r="M23" s="29" t="s">
        <v>36</v>
      </c>
      <c r="N23" s="29" t="s">
        <v>52</v>
      </c>
    </row>
    <row r="24" spans="1:14" x14ac:dyDescent="0.25">
      <c r="A24" s="19" t="s">
        <v>70</v>
      </c>
      <c r="B24" s="20" t="s">
        <v>71</v>
      </c>
      <c r="C24" s="21">
        <v>48</v>
      </c>
      <c r="D24" s="22">
        <v>36</v>
      </c>
      <c r="E24" s="23">
        <v>27.6</v>
      </c>
      <c r="F24" s="24">
        <v>0</v>
      </c>
      <c r="G24" s="25">
        <f t="shared" si="7"/>
        <v>37.199999999999996</v>
      </c>
      <c r="H24" s="26">
        <v>3</v>
      </c>
      <c r="I24" s="27">
        <v>33</v>
      </c>
      <c r="J24" s="25">
        <f t="shared" si="1"/>
        <v>1227.5999999999999</v>
      </c>
      <c r="K24" s="28">
        <f t="shared" si="2"/>
        <v>99</v>
      </c>
      <c r="L24" s="29" t="s">
        <v>35</v>
      </c>
      <c r="M24" s="29" t="s">
        <v>36</v>
      </c>
      <c r="N24" s="29" t="s">
        <v>52</v>
      </c>
    </row>
    <row r="25" spans="1:14" x14ac:dyDescent="0.25">
      <c r="A25" s="19" t="s">
        <v>72</v>
      </c>
      <c r="B25" s="20" t="s">
        <v>73</v>
      </c>
      <c r="C25" s="21">
        <v>102.65</v>
      </c>
      <c r="D25" s="22">
        <v>77</v>
      </c>
      <c r="E25" s="23">
        <v>77.5</v>
      </c>
      <c r="F25" s="24">
        <v>0</v>
      </c>
      <c r="G25" s="25">
        <f t="shared" ref="G25:G27" si="8">AVERAGE(C25:E25)*(1-F25)</f>
        <v>85.716666666666654</v>
      </c>
      <c r="H25" s="26">
        <v>3</v>
      </c>
      <c r="I25" s="27">
        <v>34</v>
      </c>
      <c r="J25" s="25">
        <f t="shared" ref="J25:J38" si="9">$I25*$G25</f>
        <v>2914.3666666666663</v>
      </c>
      <c r="K25" s="28">
        <f t="shared" ref="K25:K38" si="10">$I25*$H25</f>
        <v>102</v>
      </c>
      <c r="L25" s="29" t="s">
        <v>35</v>
      </c>
      <c r="M25" s="29" t="s">
        <v>36</v>
      </c>
      <c r="N25" s="29" t="s">
        <v>44</v>
      </c>
    </row>
    <row r="26" spans="1:14" x14ac:dyDescent="0.25">
      <c r="A26" s="19" t="s">
        <v>74</v>
      </c>
      <c r="B26" s="20" t="s">
        <v>75</v>
      </c>
      <c r="C26" s="21">
        <v>171</v>
      </c>
      <c r="D26" s="22">
        <v>128.25</v>
      </c>
      <c r="E26" s="23">
        <v>98.325000000000003</v>
      </c>
      <c r="F26" s="24">
        <v>0</v>
      </c>
      <c r="G26" s="25">
        <f t="shared" si="8"/>
        <v>132.52500000000001</v>
      </c>
      <c r="H26" s="26">
        <v>3</v>
      </c>
      <c r="I26" s="27">
        <v>25</v>
      </c>
      <c r="J26" s="25">
        <f t="shared" si="9"/>
        <v>3313.125</v>
      </c>
      <c r="K26" s="28">
        <f t="shared" si="10"/>
        <v>75</v>
      </c>
      <c r="L26" s="29" t="s">
        <v>35</v>
      </c>
      <c r="M26" s="29" t="s">
        <v>36</v>
      </c>
      <c r="N26" s="29" t="s">
        <v>39</v>
      </c>
    </row>
    <row r="27" spans="1:14" x14ac:dyDescent="0.25">
      <c r="A27" s="19" t="s">
        <v>76</v>
      </c>
      <c r="B27" s="20" t="s">
        <v>77</v>
      </c>
      <c r="C27" s="21">
        <v>86.85</v>
      </c>
      <c r="D27" s="22">
        <v>65.150000000000006</v>
      </c>
      <c r="E27" s="23"/>
      <c r="F27" s="24">
        <v>0</v>
      </c>
      <c r="G27" s="25">
        <f t="shared" si="8"/>
        <v>76</v>
      </c>
      <c r="H27" s="26">
        <v>3</v>
      </c>
      <c r="I27" s="27">
        <v>33</v>
      </c>
      <c r="J27" s="25">
        <f t="shared" si="9"/>
        <v>2508</v>
      </c>
      <c r="K27" s="28">
        <f t="shared" si="10"/>
        <v>99</v>
      </c>
      <c r="L27" s="29" t="s">
        <v>35</v>
      </c>
      <c r="M27" s="29" t="s">
        <v>36</v>
      </c>
      <c r="N27" s="29" t="s">
        <v>52</v>
      </c>
    </row>
    <row r="28" spans="1:14" x14ac:dyDescent="0.25">
      <c r="A28" s="19" t="s">
        <v>78</v>
      </c>
      <c r="B28" s="20" t="s">
        <v>79</v>
      </c>
      <c r="C28" s="21"/>
      <c r="D28" s="22"/>
      <c r="E28" s="23"/>
      <c r="F28" s="24">
        <v>1</v>
      </c>
      <c r="G28" s="25">
        <v>0</v>
      </c>
      <c r="H28" s="26">
        <v>3</v>
      </c>
      <c r="I28" s="27">
        <v>33</v>
      </c>
      <c r="J28" s="25">
        <f t="shared" si="9"/>
        <v>0</v>
      </c>
      <c r="K28" s="28">
        <f t="shared" si="10"/>
        <v>99</v>
      </c>
      <c r="L28" s="29" t="s">
        <v>35</v>
      </c>
      <c r="M28" s="29" t="s">
        <v>36</v>
      </c>
      <c r="N28" s="29" t="s">
        <v>52</v>
      </c>
    </row>
    <row r="29" spans="1:14" x14ac:dyDescent="0.25">
      <c r="A29" s="19" t="s">
        <v>80</v>
      </c>
      <c r="B29" s="20" t="s">
        <v>81</v>
      </c>
      <c r="C29" s="21">
        <v>85</v>
      </c>
      <c r="D29" s="22">
        <v>63.75</v>
      </c>
      <c r="E29" s="23">
        <v>48.875</v>
      </c>
      <c r="F29" s="24">
        <v>0</v>
      </c>
      <c r="G29" s="25">
        <f t="shared" ref="G29:G32" si="11">AVERAGE(C29:E29)*(1-F29)</f>
        <v>65.875</v>
      </c>
      <c r="H29" s="26">
        <v>3</v>
      </c>
      <c r="I29" s="27">
        <v>33</v>
      </c>
      <c r="J29" s="25">
        <f t="shared" si="9"/>
        <v>2173.875</v>
      </c>
      <c r="K29" s="28">
        <f t="shared" si="10"/>
        <v>99</v>
      </c>
      <c r="L29" s="29" t="s">
        <v>35</v>
      </c>
      <c r="M29" s="29" t="s">
        <v>36</v>
      </c>
      <c r="N29" s="29" t="s">
        <v>52</v>
      </c>
    </row>
    <row r="30" spans="1:14" x14ac:dyDescent="0.25">
      <c r="A30" s="19" t="s">
        <v>82</v>
      </c>
      <c r="B30" s="20" t="s">
        <v>83</v>
      </c>
      <c r="C30" s="21">
        <v>42</v>
      </c>
      <c r="D30" s="22">
        <v>31.5</v>
      </c>
      <c r="E30" s="23">
        <v>27.725000000000001</v>
      </c>
      <c r="F30" s="24">
        <v>0</v>
      </c>
      <c r="G30" s="25">
        <f t="shared" si="11"/>
        <v>33.741666666666667</v>
      </c>
      <c r="H30" s="26">
        <v>3</v>
      </c>
      <c r="I30" s="27">
        <v>11</v>
      </c>
      <c r="J30" s="25">
        <f t="shared" si="9"/>
        <v>371.15833333333336</v>
      </c>
      <c r="K30" s="28">
        <f t="shared" si="10"/>
        <v>33</v>
      </c>
      <c r="L30" s="29" t="s">
        <v>35</v>
      </c>
      <c r="M30" s="29" t="s">
        <v>36</v>
      </c>
      <c r="N30" s="29" t="s">
        <v>52</v>
      </c>
    </row>
    <row r="31" spans="1:14" x14ac:dyDescent="0.25">
      <c r="A31" s="19" t="s">
        <v>84</v>
      </c>
      <c r="B31" s="20" t="s">
        <v>85</v>
      </c>
      <c r="C31" s="21">
        <v>147.82499999999999</v>
      </c>
      <c r="D31" s="22">
        <v>110.875</v>
      </c>
      <c r="E31" s="23"/>
      <c r="F31" s="24">
        <v>0</v>
      </c>
      <c r="G31" s="25">
        <f t="shared" si="11"/>
        <v>129.35</v>
      </c>
      <c r="H31" s="26">
        <v>3</v>
      </c>
      <c r="I31" s="27">
        <v>74</v>
      </c>
      <c r="J31" s="25">
        <f t="shared" si="9"/>
        <v>9571.9</v>
      </c>
      <c r="K31" s="28">
        <f t="shared" si="10"/>
        <v>222</v>
      </c>
      <c r="L31" s="29" t="s">
        <v>35</v>
      </c>
      <c r="M31" s="29" t="s">
        <v>36</v>
      </c>
      <c r="N31" s="29" t="s">
        <v>52</v>
      </c>
    </row>
    <row r="32" spans="1:14" x14ac:dyDescent="0.25">
      <c r="A32" s="19" t="s">
        <v>86</v>
      </c>
      <c r="B32" s="20" t="s">
        <v>85</v>
      </c>
      <c r="C32" s="21">
        <v>147.82499999999999</v>
      </c>
      <c r="D32" s="22">
        <v>110.875</v>
      </c>
      <c r="E32" s="23"/>
      <c r="F32" s="24">
        <v>0</v>
      </c>
      <c r="G32" s="25">
        <f t="shared" si="11"/>
        <v>129.35</v>
      </c>
      <c r="H32" s="26">
        <v>3</v>
      </c>
      <c r="I32" s="27">
        <v>46</v>
      </c>
      <c r="J32" s="25">
        <f t="shared" si="9"/>
        <v>5950.0999999999995</v>
      </c>
      <c r="K32" s="28">
        <f t="shared" si="10"/>
        <v>138</v>
      </c>
      <c r="L32" s="29" t="s">
        <v>35</v>
      </c>
      <c r="M32" s="29" t="s">
        <v>36</v>
      </c>
      <c r="N32" s="29" t="s">
        <v>52</v>
      </c>
    </row>
    <row r="33" spans="1:14" x14ac:dyDescent="0.25">
      <c r="A33" s="19" t="s">
        <v>87</v>
      </c>
      <c r="B33" s="20" t="s">
        <v>88</v>
      </c>
      <c r="C33" s="21">
        <v>116.05</v>
      </c>
      <c r="D33" s="22">
        <v>87.05</v>
      </c>
      <c r="E33" s="23"/>
      <c r="F33" s="24">
        <v>0</v>
      </c>
      <c r="G33" s="25">
        <f t="shared" ref="G33" si="12">AVERAGE(C33:E33)*(1-F33)</f>
        <v>101.55</v>
      </c>
      <c r="H33" s="26">
        <v>3</v>
      </c>
      <c r="I33" s="27">
        <v>25</v>
      </c>
      <c r="J33" s="25">
        <f t="shared" si="9"/>
        <v>2538.75</v>
      </c>
      <c r="K33" s="28">
        <f t="shared" si="10"/>
        <v>75</v>
      </c>
      <c r="L33" s="29" t="s">
        <v>35</v>
      </c>
      <c r="M33" s="29" t="s">
        <v>36</v>
      </c>
      <c r="N33" s="29" t="s">
        <v>44</v>
      </c>
    </row>
    <row r="34" spans="1:14" x14ac:dyDescent="0.25">
      <c r="A34" s="19" t="s">
        <v>89</v>
      </c>
      <c r="B34" s="20" t="s">
        <v>90</v>
      </c>
      <c r="C34" s="21">
        <v>118</v>
      </c>
      <c r="D34" s="22">
        <v>88.5</v>
      </c>
      <c r="E34" s="23">
        <v>67.849999999999994</v>
      </c>
      <c r="F34" s="24">
        <v>0</v>
      </c>
      <c r="G34" s="25">
        <f t="shared" ref="G34:G37" si="13">AVERAGE(C34:E34)*(1-F34)</f>
        <v>91.45</v>
      </c>
      <c r="H34" s="26">
        <v>3</v>
      </c>
      <c r="I34" s="27">
        <v>33</v>
      </c>
      <c r="J34" s="25">
        <f t="shared" si="9"/>
        <v>3017.85</v>
      </c>
      <c r="K34" s="28">
        <f t="shared" si="10"/>
        <v>99</v>
      </c>
      <c r="L34" s="29" t="s">
        <v>35</v>
      </c>
      <c r="M34" s="29" t="s">
        <v>36</v>
      </c>
      <c r="N34" s="29" t="s">
        <v>52</v>
      </c>
    </row>
    <row r="35" spans="1:14" x14ac:dyDescent="0.25">
      <c r="A35" s="19" t="s">
        <v>91</v>
      </c>
      <c r="B35" s="20" t="s">
        <v>92</v>
      </c>
      <c r="C35" s="21">
        <v>105</v>
      </c>
      <c r="D35" s="22">
        <v>78.75</v>
      </c>
      <c r="E35" s="23"/>
      <c r="F35" s="24">
        <v>0</v>
      </c>
      <c r="G35" s="25">
        <f t="shared" si="13"/>
        <v>91.875</v>
      </c>
      <c r="H35" s="26">
        <v>1</v>
      </c>
      <c r="I35" s="27">
        <v>26</v>
      </c>
      <c r="J35" s="25">
        <f t="shared" si="9"/>
        <v>2388.75</v>
      </c>
      <c r="K35" s="28">
        <f t="shared" si="10"/>
        <v>26</v>
      </c>
      <c r="L35" s="29" t="s">
        <v>35</v>
      </c>
      <c r="M35" s="29" t="s">
        <v>36</v>
      </c>
      <c r="N35" s="29" t="s">
        <v>44</v>
      </c>
    </row>
    <row r="36" spans="1:14" x14ac:dyDescent="0.25">
      <c r="A36" s="19" t="s">
        <v>93</v>
      </c>
      <c r="B36" s="20" t="s">
        <v>94</v>
      </c>
      <c r="C36" s="21">
        <v>52.95</v>
      </c>
      <c r="D36" s="22">
        <v>39.700000000000003</v>
      </c>
      <c r="E36" s="23">
        <v>34.950000000000003</v>
      </c>
      <c r="F36" s="30">
        <v>0</v>
      </c>
      <c r="G36" s="25">
        <f t="shared" si="13"/>
        <v>42.533333333333339</v>
      </c>
      <c r="H36" s="26">
        <v>3</v>
      </c>
      <c r="I36" s="27">
        <v>20</v>
      </c>
      <c r="J36" s="25">
        <f t="shared" si="9"/>
        <v>850.66666666666674</v>
      </c>
      <c r="K36" s="28">
        <f t="shared" si="10"/>
        <v>60</v>
      </c>
      <c r="L36" s="29" t="s">
        <v>35</v>
      </c>
      <c r="M36" s="29" t="s">
        <v>36</v>
      </c>
      <c r="N36" s="29" t="s">
        <v>39</v>
      </c>
    </row>
    <row r="37" spans="1:14" x14ac:dyDescent="0.25">
      <c r="A37" s="19" t="s">
        <v>95</v>
      </c>
      <c r="B37" s="20" t="s">
        <v>94</v>
      </c>
      <c r="C37" s="21">
        <v>52.95</v>
      </c>
      <c r="D37" s="22">
        <v>39.700000000000003</v>
      </c>
      <c r="E37" s="23">
        <v>34.950000000000003</v>
      </c>
      <c r="F37" s="24">
        <v>0</v>
      </c>
      <c r="G37" s="25">
        <f t="shared" si="13"/>
        <v>42.533333333333339</v>
      </c>
      <c r="H37" s="26">
        <v>3</v>
      </c>
      <c r="I37" s="27">
        <v>30</v>
      </c>
      <c r="J37" s="25">
        <f t="shared" si="9"/>
        <v>1276.0000000000002</v>
      </c>
      <c r="K37" s="28">
        <f t="shared" si="10"/>
        <v>90</v>
      </c>
      <c r="L37" s="29" t="s">
        <v>35</v>
      </c>
      <c r="M37" s="29" t="s">
        <v>36</v>
      </c>
      <c r="N37" s="29" t="s">
        <v>39</v>
      </c>
    </row>
    <row r="38" spans="1:14" x14ac:dyDescent="0.25">
      <c r="A38" s="19" t="s">
        <v>96</v>
      </c>
      <c r="B38" s="20" t="s">
        <v>94</v>
      </c>
      <c r="C38" s="21">
        <v>52.95</v>
      </c>
      <c r="D38" s="22">
        <v>39.700000000000003</v>
      </c>
      <c r="E38" s="23">
        <v>34.950000000000003</v>
      </c>
      <c r="F38" s="24">
        <v>0</v>
      </c>
      <c r="G38" s="25">
        <f t="shared" ref="G38:G39" si="14">AVERAGE(C38:E38)*(1-F38)</f>
        <v>42.533333333333339</v>
      </c>
      <c r="H38" s="26">
        <v>3</v>
      </c>
      <c r="I38" s="27">
        <v>30</v>
      </c>
      <c r="J38" s="25">
        <f t="shared" si="9"/>
        <v>1276.0000000000002</v>
      </c>
      <c r="K38" s="28">
        <f t="shared" si="10"/>
        <v>90</v>
      </c>
      <c r="L38" s="29" t="s">
        <v>35</v>
      </c>
      <c r="M38" s="29" t="s">
        <v>36</v>
      </c>
      <c r="N38" s="29" t="s">
        <v>39</v>
      </c>
    </row>
    <row r="39" spans="1:14" x14ac:dyDescent="0.25">
      <c r="A39" s="19" t="s">
        <v>97</v>
      </c>
      <c r="B39" s="20" t="s">
        <v>98</v>
      </c>
      <c r="C39" s="21">
        <v>77.599999999999994</v>
      </c>
      <c r="D39" s="22">
        <v>58.2</v>
      </c>
      <c r="E39" s="23">
        <v>44.6</v>
      </c>
      <c r="F39" s="24">
        <v>0</v>
      </c>
      <c r="G39" s="25">
        <f t="shared" si="14"/>
        <v>60.133333333333333</v>
      </c>
      <c r="H39" s="26">
        <v>2</v>
      </c>
      <c r="I39" s="27">
        <v>8</v>
      </c>
      <c r="J39" s="25">
        <f t="shared" ref="J39:J52" si="15">$I39*$G39</f>
        <v>481.06666666666666</v>
      </c>
      <c r="K39" s="28">
        <f t="shared" ref="K39:K52" si="16">$I39*$H39</f>
        <v>16</v>
      </c>
      <c r="L39" s="29" t="s">
        <v>35</v>
      </c>
      <c r="M39" s="29" t="s">
        <v>36</v>
      </c>
      <c r="N39" s="29" t="s">
        <v>52</v>
      </c>
    </row>
    <row r="40" spans="1:14" x14ac:dyDescent="0.25">
      <c r="A40" s="19" t="s">
        <v>99</v>
      </c>
      <c r="B40" s="20" t="s">
        <v>100</v>
      </c>
      <c r="C40" s="21">
        <v>35</v>
      </c>
      <c r="D40" s="22">
        <v>26.25</v>
      </c>
      <c r="E40" s="23"/>
      <c r="F40" s="24">
        <v>0</v>
      </c>
      <c r="G40" s="25">
        <f t="shared" ref="G40:G49" si="17">AVERAGE(C40:E40)*(1-F40)</f>
        <v>30.625</v>
      </c>
      <c r="H40" s="26">
        <v>3</v>
      </c>
      <c r="I40" s="27">
        <v>12</v>
      </c>
      <c r="J40" s="25">
        <f t="shared" si="15"/>
        <v>367.5</v>
      </c>
      <c r="K40" s="28">
        <f t="shared" si="16"/>
        <v>36</v>
      </c>
      <c r="L40" s="29" t="s">
        <v>35</v>
      </c>
      <c r="M40" s="29" t="s">
        <v>36</v>
      </c>
      <c r="N40" s="29" t="s">
        <v>101</v>
      </c>
    </row>
    <row r="41" spans="1:14" x14ac:dyDescent="0.25">
      <c r="A41" s="19" t="s">
        <v>102</v>
      </c>
      <c r="B41" s="20" t="s">
        <v>54</v>
      </c>
      <c r="C41" s="21">
        <v>119.7</v>
      </c>
      <c r="D41" s="22">
        <v>89.8</v>
      </c>
      <c r="E41" s="23">
        <v>68.825000000000003</v>
      </c>
      <c r="F41" s="24">
        <v>0</v>
      </c>
      <c r="G41" s="25">
        <f t="shared" si="17"/>
        <v>92.774999999999991</v>
      </c>
      <c r="H41" s="26">
        <v>3</v>
      </c>
      <c r="I41" s="27">
        <v>13</v>
      </c>
      <c r="J41" s="25">
        <f t="shared" si="15"/>
        <v>1206.0749999999998</v>
      </c>
      <c r="K41" s="28">
        <f t="shared" si="16"/>
        <v>39</v>
      </c>
      <c r="L41" s="29" t="s">
        <v>35</v>
      </c>
      <c r="M41" s="29" t="s">
        <v>36</v>
      </c>
      <c r="N41" s="29" t="s">
        <v>55</v>
      </c>
    </row>
    <row r="42" spans="1:14" x14ac:dyDescent="0.25">
      <c r="A42" s="19" t="s">
        <v>103</v>
      </c>
      <c r="B42" s="20" t="s">
        <v>104</v>
      </c>
      <c r="C42" s="21">
        <v>167.85</v>
      </c>
      <c r="D42" s="22">
        <v>125.9</v>
      </c>
      <c r="E42" s="23">
        <v>110.77500000000001</v>
      </c>
      <c r="F42" s="30">
        <v>0</v>
      </c>
      <c r="G42" s="25">
        <f t="shared" si="17"/>
        <v>134.84166666666667</v>
      </c>
      <c r="H42" s="26">
        <v>3</v>
      </c>
      <c r="I42" s="27">
        <v>12</v>
      </c>
      <c r="J42" s="25">
        <f t="shared" si="15"/>
        <v>1618.1</v>
      </c>
      <c r="K42" s="28">
        <f t="shared" si="16"/>
        <v>36</v>
      </c>
      <c r="L42" s="29" t="s">
        <v>35</v>
      </c>
      <c r="M42" s="29" t="s">
        <v>36</v>
      </c>
      <c r="N42" s="29" t="s">
        <v>39</v>
      </c>
    </row>
    <row r="43" spans="1:14" x14ac:dyDescent="0.25">
      <c r="A43" s="19" t="s">
        <v>105</v>
      </c>
      <c r="B43" s="20" t="s">
        <v>94</v>
      </c>
      <c r="C43" s="21">
        <v>52.95</v>
      </c>
      <c r="D43" s="22">
        <v>39.700000000000003</v>
      </c>
      <c r="E43" s="23">
        <v>34.950000000000003</v>
      </c>
      <c r="F43" s="24">
        <v>0</v>
      </c>
      <c r="G43" s="25">
        <f t="shared" si="17"/>
        <v>42.533333333333339</v>
      </c>
      <c r="H43" s="26">
        <v>3</v>
      </c>
      <c r="I43" s="27">
        <v>30</v>
      </c>
      <c r="J43" s="25">
        <f t="shared" si="15"/>
        <v>1276.0000000000002</v>
      </c>
      <c r="K43" s="28">
        <f t="shared" si="16"/>
        <v>90</v>
      </c>
      <c r="L43" s="29" t="s">
        <v>35</v>
      </c>
      <c r="M43" s="29" t="s">
        <v>36</v>
      </c>
      <c r="N43" s="29" t="s">
        <v>39</v>
      </c>
    </row>
    <row r="44" spans="1:14" x14ac:dyDescent="0.25">
      <c r="A44" s="19" t="s">
        <v>106</v>
      </c>
      <c r="B44" s="20" t="s">
        <v>107</v>
      </c>
      <c r="C44" s="21">
        <v>105</v>
      </c>
      <c r="D44" s="22">
        <v>78.75</v>
      </c>
      <c r="E44" s="23"/>
      <c r="F44" s="24">
        <v>0</v>
      </c>
      <c r="G44" s="25">
        <f t="shared" si="17"/>
        <v>91.875</v>
      </c>
      <c r="H44" s="26">
        <v>3</v>
      </c>
      <c r="I44" s="27">
        <v>30</v>
      </c>
      <c r="J44" s="25">
        <f t="shared" si="15"/>
        <v>2756.25</v>
      </c>
      <c r="K44" s="28">
        <f t="shared" si="16"/>
        <v>90</v>
      </c>
      <c r="L44" s="29" t="s">
        <v>35</v>
      </c>
      <c r="M44" s="29" t="s">
        <v>36</v>
      </c>
      <c r="N44" s="29" t="s">
        <v>44</v>
      </c>
    </row>
    <row r="45" spans="1:14" x14ac:dyDescent="0.25">
      <c r="A45" s="19" t="s">
        <v>108</v>
      </c>
      <c r="B45" s="20" t="s">
        <v>107</v>
      </c>
      <c r="C45" s="21">
        <v>105</v>
      </c>
      <c r="D45" s="22">
        <v>78.75</v>
      </c>
      <c r="E45" s="23"/>
      <c r="F45" s="24">
        <v>0</v>
      </c>
      <c r="G45" s="25">
        <f t="shared" si="17"/>
        <v>91.875</v>
      </c>
      <c r="H45" s="26">
        <v>3</v>
      </c>
      <c r="I45" s="27">
        <v>34</v>
      </c>
      <c r="J45" s="25">
        <f t="shared" si="15"/>
        <v>3123.75</v>
      </c>
      <c r="K45" s="28">
        <f t="shared" si="16"/>
        <v>102</v>
      </c>
      <c r="L45" s="29" t="s">
        <v>35</v>
      </c>
      <c r="M45" s="29" t="s">
        <v>36</v>
      </c>
      <c r="N45" s="29" t="s">
        <v>44</v>
      </c>
    </row>
    <row r="46" spans="1:14" x14ac:dyDescent="0.25">
      <c r="A46" s="19" t="s">
        <v>109</v>
      </c>
      <c r="B46" s="20" t="s">
        <v>107</v>
      </c>
      <c r="C46" s="21">
        <v>105</v>
      </c>
      <c r="D46" s="22">
        <v>78.75</v>
      </c>
      <c r="E46" s="23"/>
      <c r="F46" s="24">
        <v>0</v>
      </c>
      <c r="G46" s="25">
        <f t="shared" si="17"/>
        <v>91.875</v>
      </c>
      <c r="H46" s="26">
        <v>3</v>
      </c>
      <c r="I46" s="27">
        <v>35</v>
      </c>
      <c r="J46" s="25">
        <f t="shared" si="15"/>
        <v>3215.625</v>
      </c>
      <c r="K46" s="28">
        <f t="shared" si="16"/>
        <v>105</v>
      </c>
      <c r="L46" s="29" t="s">
        <v>35</v>
      </c>
      <c r="M46" s="29" t="s">
        <v>36</v>
      </c>
      <c r="N46" s="29" t="s">
        <v>44</v>
      </c>
    </row>
    <row r="47" spans="1:14" x14ac:dyDescent="0.25">
      <c r="A47" s="19" t="s">
        <v>110</v>
      </c>
      <c r="B47" s="20" t="s">
        <v>107</v>
      </c>
      <c r="C47" s="21">
        <v>75</v>
      </c>
      <c r="D47" s="22">
        <v>56.25</v>
      </c>
      <c r="E47" s="23"/>
      <c r="F47" s="30">
        <v>0</v>
      </c>
      <c r="G47" s="25">
        <f t="shared" si="17"/>
        <v>65.625</v>
      </c>
      <c r="H47" s="26">
        <v>3</v>
      </c>
      <c r="I47" s="27">
        <v>18</v>
      </c>
      <c r="J47" s="25">
        <f t="shared" si="15"/>
        <v>1181.25</v>
      </c>
      <c r="K47" s="28">
        <f t="shared" si="16"/>
        <v>54</v>
      </c>
      <c r="L47" s="29" t="s">
        <v>35</v>
      </c>
      <c r="M47" s="29" t="s">
        <v>36</v>
      </c>
      <c r="N47" s="29" t="s">
        <v>44</v>
      </c>
    </row>
    <row r="48" spans="1:14" x14ac:dyDescent="0.25">
      <c r="A48" s="19" t="s">
        <v>111</v>
      </c>
      <c r="B48" s="20" t="s">
        <v>94</v>
      </c>
      <c r="C48" s="21">
        <v>52.95</v>
      </c>
      <c r="D48" s="22">
        <v>39.700000000000003</v>
      </c>
      <c r="E48" s="23">
        <v>34.950000000000003</v>
      </c>
      <c r="F48" s="24">
        <v>0</v>
      </c>
      <c r="G48" s="25">
        <f t="shared" si="17"/>
        <v>42.533333333333339</v>
      </c>
      <c r="H48" s="26">
        <v>3</v>
      </c>
      <c r="I48" s="27">
        <v>30</v>
      </c>
      <c r="J48" s="25">
        <f t="shared" si="15"/>
        <v>1276.0000000000002</v>
      </c>
      <c r="K48" s="28">
        <f t="shared" si="16"/>
        <v>90</v>
      </c>
      <c r="L48" s="29" t="s">
        <v>35</v>
      </c>
      <c r="M48" s="29" t="s">
        <v>36</v>
      </c>
      <c r="N48" s="29" t="s">
        <v>39</v>
      </c>
    </row>
    <row r="49" spans="1:14" x14ac:dyDescent="0.25">
      <c r="A49" s="19" t="s">
        <v>112</v>
      </c>
      <c r="B49" s="20" t="s">
        <v>94</v>
      </c>
      <c r="C49" s="21">
        <v>52.95</v>
      </c>
      <c r="D49" s="22">
        <v>39.700000000000003</v>
      </c>
      <c r="E49" s="23">
        <v>34.950000000000003</v>
      </c>
      <c r="F49" s="24">
        <v>0</v>
      </c>
      <c r="G49" s="25">
        <f t="shared" si="17"/>
        <v>42.533333333333339</v>
      </c>
      <c r="H49" s="26">
        <v>3</v>
      </c>
      <c r="I49" s="27">
        <v>17</v>
      </c>
      <c r="J49" s="25">
        <f t="shared" si="15"/>
        <v>723.06666666666672</v>
      </c>
      <c r="K49" s="28">
        <f t="shared" si="16"/>
        <v>51</v>
      </c>
      <c r="L49" s="29" t="s">
        <v>35</v>
      </c>
      <c r="M49" s="29" t="s">
        <v>36</v>
      </c>
      <c r="N49" s="29" t="s">
        <v>39</v>
      </c>
    </row>
    <row r="50" spans="1:14" x14ac:dyDescent="0.25">
      <c r="A50" s="19" t="s">
        <v>113</v>
      </c>
      <c r="B50" s="20" t="s">
        <v>94</v>
      </c>
      <c r="C50" s="21">
        <v>52.95</v>
      </c>
      <c r="D50" s="22">
        <v>39.700000000000003</v>
      </c>
      <c r="E50" s="23">
        <v>34.950000000000003</v>
      </c>
      <c r="F50" s="24">
        <v>0</v>
      </c>
      <c r="G50" s="25">
        <f t="shared" ref="G50:G52" si="18">AVERAGE(C50:E50)*(1-F50)</f>
        <v>42.533333333333339</v>
      </c>
      <c r="H50" s="26">
        <v>3</v>
      </c>
      <c r="I50" s="27">
        <v>15</v>
      </c>
      <c r="J50" s="25">
        <f t="shared" si="15"/>
        <v>638.00000000000011</v>
      </c>
      <c r="K50" s="28">
        <f t="shared" si="16"/>
        <v>45</v>
      </c>
      <c r="L50" s="29" t="s">
        <v>35</v>
      </c>
      <c r="M50" s="29" t="s">
        <v>36</v>
      </c>
      <c r="N50" s="29" t="s">
        <v>39</v>
      </c>
    </row>
    <row r="51" spans="1:14" x14ac:dyDescent="0.25">
      <c r="A51" s="19" t="s">
        <v>114</v>
      </c>
      <c r="B51" s="20" t="s">
        <v>115</v>
      </c>
      <c r="C51" s="21">
        <v>201.15</v>
      </c>
      <c r="D51" s="22">
        <v>150.85</v>
      </c>
      <c r="E51" s="23">
        <v>130.75</v>
      </c>
      <c r="F51" s="24">
        <v>0</v>
      </c>
      <c r="G51" s="25">
        <f t="shared" si="18"/>
        <v>160.91666666666666</v>
      </c>
      <c r="H51" s="26">
        <v>3</v>
      </c>
      <c r="I51" s="27">
        <v>13</v>
      </c>
      <c r="J51" s="25">
        <f t="shared" si="15"/>
        <v>2091.9166666666665</v>
      </c>
      <c r="K51" s="28">
        <f t="shared" si="16"/>
        <v>39</v>
      </c>
      <c r="L51" s="29" t="s">
        <v>35</v>
      </c>
      <c r="M51" s="29" t="s">
        <v>36</v>
      </c>
      <c r="N51" s="29" t="s">
        <v>52</v>
      </c>
    </row>
    <row r="52" spans="1:14" x14ac:dyDescent="0.25">
      <c r="A52" s="19" t="s">
        <v>116</v>
      </c>
      <c r="B52" s="20" t="s">
        <v>43</v>
      </c>
      <c r="C52" s="21">
        <v>116.05</v>
      </c>
      <c r="D52" s="22">
        <v>87.05</v>
      </c>
      <c r="E52" s="23"/>
      <c r="F52" s="24">
        <v>0</v>
      </c>
      <c r="G52" s="25">
        <f t="shared" si="18"/>
        <v>101.55</v>
      </c>
      <c r="H52" s="26">
        <v>3</v>
      </c>
      <c r="I52" s="27">
        <v>21</v>
      </c>
      <c r="J52" s="25">
        <f t="shared" si="15"/>
        <v>2132.5499999999997</v>
      </c>
      <c r="K52" s="28">
        <f t="shared" si="16"/>
        <v>63</v>
      </c>
      <c r="L52" s="29" t="s">
        <v>35</v>
      </c>
      <c r="M52" s="29" t="s">
        <v>36</v>
      </c>
      <c r="N52" s="29" t="s">
        <v>44</v>
      </c>
    </row>
    <row r="53" spans="1:14" x14ac:dyDescent="0.25">
      <c r="G53" s="32"/>
      <c r="H53" s="32"/>
      <c r="I53" s="33" t="s">
        <v>117</v>
      </c>
      <c r="J53" s="34">
        <f>SUM(J8:J52)</f>
        <v>102619.84166666669</v>
      </c>
      <c r="K53" s="35">
        <f>SUM(K8:K52)</f>
        <v>3558</v>
      </c>
    </row>
    <row r="55" spans="1:14" x14ac:dyDescent="0.25">
      <c r="I55" s="36" t="s">
        <v>118</v>
      </c>
      <c r="J55" s="36"/>
      <c r="K55" s="37">
        <f>J53/K53</f>
        <v>28.842001592655055</v>
      </c>
    </row>
    <row r="56" spans="1:14" ht="15.75" thickBot="1" x14ac:dyDescent="0.3">
      <c r="I56" s="38"/>
      <c r="J56" s="38"/>
      <c r="K56" s="38"/>
    </row>
    <row r="57" spans="1:14" ht="19.5" thickBot="1" x14ac:dyDescent="0.3">
      <c r="A57" s="59" t="s">
        <v>119</v>
      </c>
      <c r="B57" s="60"/>
      <c r="C57" s="60"/>
      <c r="D57" s="60"/>
      <c r="E57" s="61"/>
      <c r="I57" s="38"/>
      <c r="J57" s="38"/>
    </row>
    <row r="58" spans="1:14" x14ac:dyDescent="0.25">
      <c r="A58" s="39" t="s">
        <v>120</v>
      </c>
    </row>
    <row r="59" spans="1:14" ht="17.25" x14ac:dyDescent="0.3">
      <c r="A59" s="62" t="s">
        <v>121</v>
      </c>
      <c r="B59" s="40" t="s">
        <v>122</v>
      </c>
      <c r="C59" s="41">
        <f>'[1]Fall 2016'!C3966</f>
        <v>33.773314294429532</v>
      </c>
    </row>
    <row r="60" spans="1:14" ht="17.25" x14ac:dyDescent="0.3">
      <c r="A60" s="62"/>
      <c r="B60" s="40" t="s">
        <v>123</v>
      </c>
      <c r="C60" s="41">
        <f>K55</f>
        <v>28.842001592655055</v>
      </c>
    </row>
    <row r="61" spans="1:14" ht="17.25" x14ac:dyDescent="0.3">
      <c r="A61" s="62"/>
      <c r="B61" s="40" t="s">
        <v>124</v>
      </c>
      <c r="C61" s="42">
        <f>(C60-C59)/C59</f>
        <v>-0.14601210466891704</v>
      </c>
    </row>
    <row r="62" spans="1:14" ht="17.25" x14ac:dyDescent="0.3">
      <c r="B62" s="43"/>
      <c r="C62" s="43"/>
    </row>
    <row r="63" spans="1:14" ht="17.25" x14ac:dyDescent="0.25">
      <c r="A63" s="44"/>
      <c r="B63" s="45" t="s">
        <v>125</v>
      </c>
      <c r="C63" s="46">
        <v>41.67</v>
      </c>
      <c r="D63" s="47"/>
      <c r="E63" s="47"/>
      <c r="F63" s="47"/>
      <c r="G63" s="47"/>
      <c r="H63" s="47"/>
      <c r="I63" s="47"/>
      <c r="J63" s="47"/>
      <c r="K63" s="47"/>
    </row>
    <row r="64" spans="1:14" ht="52.5" thickBot="1" x14ac:dyDescent="0.3">
      <c r="B64" s="48" t="s">
        <v>126</v>
      </c>
      <c r="C64" s="49">
        <f>C63*C61</f>
        <v>-6.084324401553773</v>
      </c>
    </row>
    <row r="65" spans="2:3" ht="35.25" thickBot="1" x14ac:dyDescent="0.3">
      <c r="B65" s="50" t="s">
        <v>127</v>
      </c>
      <c r="C65" s="51">
        <f>C63+C64</f>
        <v>35.58567559844623</v>
      </c>
    </row>
  </sheetData>
  <autoFilter ref="A7:N53"/>
  <mergeCells count="6">
    <mergeCell ref="A59:A61"/>
    <mergeCell ref="A1:K1"/>
    <mergeCell ref="A2:K2"/>
    <mergeCell ref="A4:F4"/>
    <mergeCell ref="H4:K4"/>
    <mergeCell ref="A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2017 (EPS)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2018-09-18T18:40:44Z</dcterms:created>
  <dcterms:modified xsi:type="dcterms:W3CDTF">2018-09-18T21:01:34Z</dcterms:modified>
</cp:coreProperties>
</file>