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Library Metric 3\_New Metric 3 Files\FINAL\Submitted (FINAL)\Colleges\Tampa\BC\"/>
    </mc:Choice>
  </mc:AlternateContent>
  <bookViews>
    <workbookView xWindow="0" yWindow="0" windowWidth="28800" windowHeight="12885"/>
  </bookViews>
  <sheets>
    <sheet name="Fall 2017 (GEY)" sheetId="1" r:id="rId1"/>
  </sheets>
  <externalReferences>
    <externalReference r:id="rId2"/>
  </externalReferences>
  <definedNames>
    <definedName name="_xlnm._FilterDatabase" localSheetId="0" hidden="1">'Fall 2017 (GEY)'!$A$7:$N$31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K30" i="1"/>
  <c r="G30" i="1"/>
  <c r="J30" i="1" s="1"/>
  <c r="K29" i="1"/>
  <c r="G29" i="1"/>
  <c r="J29" i="1" s="1"/>
  <c r="K28" i="1"/>
  <c r="G28" i="1"/>
  <c r="J28" i="1" s="1"/>
  <c r="K27" i="1"/>
  <c r="G27" i="1"/>
  <c r="J27" i="1" s="1"/>
  <c r="K26" i="1"/>
  <c r="G26" i="1"/>
  <c r="J26" i="1" s="1"/>
  <c r="K25" i="1"/>
  <c r="G25" i="1"/>
  <c r="J25" i="1" s="1"/>
  <c r="K24" i="1"/>
  <c r="G24" i="1"/>
  <c r="J24" i="1" s="1"/>
  <c r="K23" i="1"/>
  <c r="J23" i="1"/>
  <c r="K22" i="1"/>
  <c r="G22" i="1"/>
  <c r="J22" i="1" s="1"/>
  <c r="K21" i="1"/>
  <c r="G21" i="1"/>
  <c r="J21" i="1" s="1"/>
  <c r="K20" i="1"/>
  <c r="G20" i="1"/>
  <c r="J20" i="1" s="1"/>
  <c r="K19" i="1"/>
  <c r="G19" i="1"/>
  <c r="J19" i="1" s="1"/>
  <c r="K18" i="1"/>
  <c r="G18" i="1"/>
  <c r="J18" i="1" s="1"/>
  <c r="K17" i="1"/>
  <c r="G17" i="1"/>
  <c r="J17" i="1" s="1"/>
  <c r="K16" i="1"/>
  <c r="G16" i="1"/>
  <c r="J16" i="1" s="1"/>
  <c r="K15" i="1"/>
  <c r="G15" i="1"/>
  <c r="J15" i="1" s="1"/>
  <c r="K14" i="1"/>
  <c r="G14" i="1"/>
  <c r="J14" i="1" s="1"/>
  <c r="K13" i="1"/>
  <c r="G13" i="1"/>
  <c r="J13" i="1" s="1"/>
  <c r="K12" i="1"/>
  <c r="G12" i="1"/>
  <c r="J12" i="1" s="1"/>
  <c r="K11" i="1"/>
  <c r="G11" i="1"/>
  <c r="J11" i="1" s="1"/>
  <c r="K10" i="1"/>
  <c r="G10" i="1"/>
  <c r="J10" i="1" s="1"/>
  <c r="K9" i="1"/>
  <c r="G9" i="1"/>
  <c r="J9" i="1" s="1"/>
  <c r="K8" i="1"/>
  <c r="G8" i="1"/>
  <c r="J8" i="1" s="1"/>
  <c r="K31" i="1" l="1"/>
  <c r="J31" i="1"/>
  <c r="K33" i="1" s="1"/>
  <c r="C38" i="1" s="1"/>
  <c r="C39" i="1" s="1"/>
  <c r="C42" i="1" s="1"/>
  <c r="C43" i="1" s="1"/>
</calcChain>
</file>

<file path=xl/sharedStrings.xml><?xml version="1.0" encoding="utf-8"?>
<sst xmlns="http://schemas.openxmlformats.org/spreadsheetml/2006/main" count="161" uniqueCount="88">
  <si>
    <r>
      <t xml:space="preserve">Metric 3 - Texbook Affordability  </t>
    </r>
    <r>
      <rPr>
        <sz val="10"/>
        <color theme="1"/>
        <rFont val="Calibri"/>
        <family val="2"/>
        <scheme val="minor"/>
      </rPr>
      <t>(TEMPLATE)</t>
    </r>
  </si>
  <si>
    <t>FALL 2017 DATA</t>
  </si>
  <si>
    <t>STEP 1</t>
  </si>
  <si>
    <r>
      <t>National Average per Sch 17-18 is $</t>
    </r>
    <r>
      <rPr>
        <b/>
        <sz val="13"/>
        <rFont val="Calibri"/>
        <family val="2"/>
        <scheme val="minor"/>
      </rPr>
      <t>41.67</t>
    </r>
    <r>
      <rPr>
        <sz val="13"/>
        <rFont val="Calibri"/>
        <family val="2"/>
        <scheme val="minor"/>
      </rPr>
      <t>. This amount reported by College Board did not change.</t>
    </r>
  </si>
  <si>
    <t>STEP 2</t>
  </si>
  <si>
    <t>STEP 3</t>
  </si>
  <si>
    <t>STEP 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</si>
  <si>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</si>
  <si>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</si>
  <si>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</si>
  <si>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</si>
  <si>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</si>
  <si>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</si>
  <si>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</si>
  <si>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</si>
  <si>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</si>
  <si>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</si>
  <si>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</si>
  <si>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AVG(C,D,E)*(1-F)</t>
  </si>
  <si>
    <t>G * I</t>
  </si>
  <si>
    <t>H * I</t>
  </si>
  <si>
    <t>Section</t>
  </si>
  <si>
    <t>Course</t>
  </si>
  <si>
    <t>Avg. New Price</t>
  </si>
  <si>
    <t>Avg. Used Price</t>
  </si>
  <si>
    <t>Avg. Rental Price</t>
  </si>
  <si>
    <t>% NO-COST: 
OER &amp; LIBRARY</t>
  </si>
  <si>
    <t>AVG Cost</t>
  </si>
  <si>
    <t>Course Credit</t>
  </si>
  <si>
    <t>Enrollment</t>
  </si>
  <si>
    <t>Total Cost</t>
  </si>
  <si>
    <t>Total Credits</t>
  </si>
  <si>
    <t>CAMPUS</t>
  </si>
  <si>
    <t>COLL</t>
  </si>
  <si>
    <t>DEPT</t>
  </si>
  <si>
    <t>Tampa</t>
  </si>
  <si>
    <t>BC</t>
  </si>
  <si>
    <t>80330</t>
  </si>
  <si>
    <t>DEP2004</t>
  </si>
  <si>
    <t>GEY</t>
  </si>
  <si>
    <t>80333</t>
  </si>
  <si>
    <t>GEY4360</t>
  </si>
  <si>
    <t>80334</t>
  </si>
  <si>
    <t>GEY4401</t>
  </si>
  <si>
    <t>80335</t>
  </si>
  <si>
    <t>GEY4641</t>
  </si>
  <si>
    <t>81256</t>
  </si>
  <si>
    <t>GEY3601</t>
  </si>
  <si>
    <t>81258</t>
  </si>
  <si>
    <t>GEY4612</t>
  </si>
  <si>
    <t>81493</t>
  </si>
  <si>
    <t>GEY4635</t>
  </si>
  <si>
    <t>81495</t>
  </si>
  <si>
    <t>81553</t>
  </si>
  <si>
    <t>GEY4647</t>
  </si>
  <si>
    <t>81676</t>
  </si>
  <si>
    <t>GEY4628</t>
  </si>
  <si>
    <t>84309</t>
  </si>
  <si>
    <t>84311</t>
  </si>
  <si>
    <t>85432</t>
  </si>
  <si>
    <t>86880</t>
  </si>
  <si>
    <t>GEY3625</t>
  </si>
  <si>
    <t>87735</t>
  </si>
  <si>
    <t>87800</t>
  </si>
  <si>
    <t>GEY4608</t>
  </si>
  <si>
    <t>88991</t>
  </si>
  <si>
    <t>GEY4520</t>
  </si>
  <si>
    <t>90077</t>
  </si>
  <si>
    <t>GEY4508</t>
  </si>
  <si>
    <t>90078</t>
  </si>
  <si>
    <t>GEY4690</t>
  </si>
  <si>
    <t>90480</t>
  </si>
  <si>
    <t>GEY2000</t>
  </si>
  <si>
    <t>90482</t>
  </si>
  <si>
    <t>93627</t>
  </si>
  <si>
    <t>93773</t>
  </si>
  <si>
    <t>GEY4102</t>
  </si>
  <si>
    <t>Totals:</t>
  </si>
  <si>
    <t>Average Cost per Sch:</t>
  </si>
  <si>
    <t>STEP 5</t>
  </si>
  <si>
    <t>Method to relate to National Average:</t>
  </si>
  <si>
    <t>Actual Average Costs:</t>
  </si>
  <si>
    <t>Fall 16</t>
  </si>
  <si>
    <t>Fall 17</t>
  </si>
  <si>
    <t>% Difference</t>
  </si>
  <si>
    <t>National Average per Sch 17-18</t>
  </si>
  <si>
    <t>Institutional % Difference 
Applied to the National Average</t>
  </si>
  <si>
    <t>FINAL INSTITUTIONAL COST PER SCH FOR PBF#3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</si>
</sst>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3"/>
      <color theme="1"/>
      <name val="Calibri"/>
      <family val="2"/>
      <scheme val="minor"/>
    </font>
    <font>
      <b/>
      <sz val="13"/>
      <color rgb="FFFA7D00"/>
      <name val="Calibri"/>
      <family val="2"/>
      <scheme val="minor"/>
    </font>
    <font>
      <sz val="13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61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2" fillId="0" borderId="0"/>
  </cellStyleXfs>
  <cellXfs count="63">
    <xf numFmtId="0" fontId="0" fillId="0" borderId="0" xfId="0"/>
    <xf numFmtId="0" fontId="8" fillId="4" borderId="2" xfId="0" applyFont="1" applyFill="1" applyBorder="1" applyAlignment="1">
      <alignment horizontal="center" vertic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8" fillId="6" borderId="5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4" fillId="5" borderId="7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13" fillId="10" borderId="11" xfId="5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11" borderId="7" xfId="0" applyFill="1" applyBorder="1" applyAlignment="1">
      <alignment horizontal="left"/>
    </xf>
    <xf numFmtId="0" fontId="0" fillId="11" borderId="12" xfId="0" applyFill="1" applyBorder="1"/>
    <xf numFmtId="164" fontId="0" fillId="0" borderId="9" xfId="0" applyNumberFormat="1" applyBorder="1"/>
    <xf numFmtId="164" fontId="0" fillId="0" borderId="13" xfId="0" applyNumberFormat="1" applyBorder="1"/>
    <xf numFmtId="164" fontId="0" fillId="0" borderId="12" xfId="0" applyNumberFormat="1" applyBorder="1"/>
    <xf numFmtId="9" fontId="0" fillId="0" borderId="14" xfId="2" applyFont="1" applyBorder="1"/>
    <xf numFmtId="165" fontId="0" fillId="12" borderId="9" xfId="1" applyNumberFormat="1" applyFont="1" applyFill="1" applyBorder="1"/>
    <xf numFmtId="0" fontId="0" fillId="0" borderId="7" xfId="1" applyNumberFormat="1" applyFont="1" applyBorder="1"/>
    <xf numFmtId="0" fontId="0" fillId="0" borderId="8" xfId="1" applyNumberFormat="1" applyFont="1" applyBorder="1"/>
    <xf numFmtId="165" fontId="0" fillId="12" borderId="7" xfId="1" applyNumberFormat="1" applyFont="1" applyFill="1" applyBorder="1"/>
    <xf numFmtId="0" fontId="13" fillId="0" borderId="15" xfId="5" applyFont="1" applyFill="1" applyBorder="1" applyAlignment="1">
      <alignment wrapText="1"/>
    </xf>
    <xf numFmtId="9" fontId="0" fillId="0" borderId="9" xfId="2" applyFont="1" applyBorder="1"/>
    <xf numFmtId="0" fontId="0" fillId="0" borderId="0" xfId="0" applyAlignment="1">
      <alignment horizontal="left"/>
    </xf>
    <xf numFmtId="165" fontId="0" fillId="0" borderId="0" xfId="1" applyNumberFormat="1" applyFont="1"/>
    <xf numFmtId="165" fontId="0" fillId="0" borderId="8" xfId="1" applyNumberFormat="1" applyFont="1" applyBorder="1"/>
    <xf numFmtId="43" fontId="4" fillId="12" borderId="9" xfId="1" applyFont="1" applyFill="1" applyBorder="1"/>
    <xf numFmtId="165" fontId="4" fillId="12" borderId="7" xfId="1" applyNumberFormat="1" applyFont="1" applyFill="1" applyBorder="1"/>
    <xf numFmtId="0" fontId="0" fillId="0" borderId="7" xfId="0" applyBorder="1"/>
    <xf numFmtId="43" fontId="4" fillId="13" borderId="7" xfId="1" applyNumberFormat="1" applyFont="1" applyFill="1" applyBorder="1"/>
    <xf numFmtId="0" fontId="0" fillId="0" borderId="0" xfId="0" applyBorder="1"/>
    <xf numFmtId="0" fontId="4" fillId="0" borderId="0" xfId="0" applyFont="1" applyAlignment="1">
      <alignment horizontal="left"/>
    </xf>
    <xf numFmtId="0" fontId="14" fillId="0" borderId="7" xfId="0" applyFont="1" applyBorder="1"/>
    <xf numFmtId="2" fontId="14" fillId="0" borderId="7" xfId="0" applyNumberFormat="1" applyFont="1" applyBorder="1"/>
    <xf numFmtId="166" fontId="15" fillId="3" borderId="7" xfId="4" applyNumberFormat="1" applyFont="1" applyBorder="1"/>
    <xf numFmtId="0" fontId="14" fillId="0" borderId="0" xfId="0" applyFont="1"/>
    <xf numFmtId="0" fontId="0" fillId="0" borderId="0" xfId="0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7" xfId="0" applyFont="1" applyBorder="1" applyAlignment="1">
      <alignment vertical="center" wrapText="1"/>
    </xf>
    <xf numFmtId="2" fontId="15" fillId="3" borderId="16" xfId="4" applyNumberFormat="1" applyFont="1" applyBorder="1" applyAlignment="1">
      <alignment vertical="center"/>
    </xf>
    <xf numFmtId="0" fontId="17" fillId="5" borderId="8" xfId="0" applyFont="1" applyFill="1" applyBorder="1" applyAlignment="1">
      <alignment vertical="center" wrapText="1"/>
    </xf>
    <xf numFmtId="2" fontId="18" fillId="5" borderId="5" xfId="3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</cellXfs>
  <cellStyles count="6">
    <cellStyle name="Calculation" xfId="4" builtinId="22"/>
    <cellStyle name="Comma" xfId="1" builtinId="3"/>
    <cellStyle name="Good" xfId="3" builtinId="26"/>
    <cellStyle name="Normal" xfId="0" builtinId="0"/>
    <cellStyle name="Normal_Fall 2017 (for matching)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brary%20Metric%203/_New%20Metric%203%20Files/FINAL/Submitted%20(FINAL)/DRS_Template_PBF3_Textbooks__2018-08-15%20(USF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 2017 (St.Pete)"/>
      <sheetName val="Fall 2017 (Sarasota)"/>
      <sheetName val="Fall 2017 (TAMPA)"/>
      <sheetName val="Fall 2017 (SORTING)"/>
      <sheetName val="Fall 2017 (for matching)"/>
      <sheetName val="Fall 2016"/>
      <sheetName val="Fall 2017"/>
    </sheetNames>
    <sheetDataSet>
      <sheetData sheetId="0"/>
      <sheetData sheetId="1"/>
      <sheetData sheetId="2"/>
      <sheetData sheetId="3"/>
      <sheetData sheetId="4"/>
      <sheetData sheetId="5">
        <row r="3966">
          <cell r="C3966">
            <v>33.773314294429532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zoomScale="70" zoomScaleNormal="70" workbookViewId="0">
      <selection sqref="A1:K1"/>
    </sheetView>
  </sheetViews>
  <sheetFormatPr defaultRowHeight="15" x14ac:dyDescent="0.25"/>
  <cols>
    <col min="1" max="1" width="13.7109375" style="31" customWidth="1"/>
    <col min="2" max="2" width="31" customWidth="1"/>
    <col min="3" max="3" width="17.7109375" customWidth="1"/>
    <col min="4" max="4" width="18.140625" customWidth="1"/>
    <col min="5" max="6" width="17.7109375" customWidth="1"/>
    <col min="7" max="7" width="17.42578125" customWidth="1"/>
    <col min="8" max="9" width="16.140625" customWidth="1"/>
    <col min="10" max="10" width="19.140625" bestFit="1" customWidth="1"/>
    <col min="11" max="11" width="16.140625" customWidth="1"/>
  </cols>
  <sheetData>
    <row r="1" spans="1:14" ht="21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4" ht="21" customHeight="1" thickBot="1" x14ac:dyDescent="0.3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4" ht="21.75" thickBot="1" x14ac:dyDescent="0.4">
      <c r="A3" s="1" t="s">
        <v>2</v>
      </c>
      <c r="B3" s="2" t="s">
        <v>3</v>
      </c>
      <c r="C3" s="3"/>
      <c r="D3" s="3"/>
      <c r="E3" s="3"/>
      <c r="F3" s="3"/>
      <c r="G3" s="3"/>
      <c r="H3" s="3"/>
      <c r="I3" s="3"/>
      <c r="J3" s="3"/>
      <c r="K3" s="3"/>
    </row>
    <row r="4" spans="1:14" ht="21.6" customHeight="1" thickBot="1" x14ac:dyDescent="0.3">
      <c r="A4" s="54" t="s">
        <v>4</v>
      </c>
      <c r="B4" s="55"/>
      <c r="C4" s="55"/>
      <c r="D4" s="55"/>
      <c r="E4" s="55"/>
      <c r="F4" s="55"/>
      <c r="G4" s="4" t="s">
        <v>5</v>
      </c>
      <c r="H4" s="56" t="s">
        <v>6</v>
      </c>
      <c r="I4" s="57"/>
      <c r="J4" s="57"/>
      <c r="K4" s="58"/>
    </row>
    <row r="5" spans="1:14" x14ac:dyDescent="0.25">
      <c r="A5" s="5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5" t="s">
        <v>16</v>
      </c>
      <c r="K5" s="5" t="s">
        <v>17</v>
      </c>
    </row>
    <row r="6" spans="1:14" s="6" customFormat="1" x14ac:dyDescent="0.25">
      <c r="G6" s="6" t="s">
        <v>18</v>
      </c>
      <c r="J6" s="6" t="s">
        <v>19</v>
      </c>
      <c r="K6" s="6" t="s">
        <v>20</v>
      </c>
    </row>
    <row r="7" spans="1:14" s="18" customFormat="1" ht="30" x14ac:dyDescent="0.25">
      <c r="A7" s="7" t="s">
        <v>21</v>
      </c>
      <c r="B7" s="8" t="s">
        <v>22</v>
      </c>
      <c r="C7" s="9" t="s">
        <v>23</v>
      </c>
      <c r="D7" s="10" t="s">
        <v>24</v>
      </c>
      <c r="E7" s="11" t="s">
        <v>25</v>
      </c>
      <c r="F7" s="12" t="s">
        <v>26</v>
      </c>
      <c r="G7" s="13" t="s">
        <v>27</v>
      </c>
      <c r="H7" s="14" t="s">
        <v>28</v>
      </c>
      <c r="I7" s="15" t="s">
        <v>29</v>
      </c>
      <c r="J7" s="16" t="s">
        <v>30</v>
      </c>
      <c r="K7" s="14" t="s">
        <v>31</v>
      </c>
      <c r="L7" s="17" t="s">
        <v>32</v>
      </c>
      <c r="M7" s="17" t="s">
        <v>33</v>
      </c>
      <c r="N7" s="17" t="s">
        <v>34</v>
      </c>
    </row>
    <row r="8" spans="1:14" x14ac:dyDescent="0.25">
      <c r="A8" s="19" t="s">
        <v>37</v>
      </c>
      <c r="B8" s="20" t="s">
        <v>38</v>
      </c>
      <c r="C8" s="21">
        <v>119.47499999999999</v>
      </c>
      <c r="D8" s="22">
        <v>89.6</v>
      </c>
      <c r="E8" s="23"/>
      <c r="F8" s="24">
        <v>0</v>
      </c>
      <c r="G8" s="25">
        <f t="shared" ref="G8:G20" si="0">AVERAGE(C8:E8)*(1-F8)</f>
        <v>104.53749999999999</v>
      </c>
      <c r="H8" s="26">
        <v>3</v>
      </c>
      <c r="I8" s="27">
        <v>195</v>
      </c>
      <c r="J8" s="25">
        <f t="shared" ref="J8:J20" si="1">$I8*$G8</f>
        <v>20384.8125</v>
      </c>
      <c r="K8" s="28">
        <f t="shared" ref="K8:K20" si="2">$I8*$H8</f>
        <v>585</v>
      </c>
      <c r="L8" s="29" t="s">
        <v>35</v>
      </c>
      <c r="M8" s="29" t="s">
        <v>36</v>
      </c>
      <c r="N8" s="29" t="s">
        <v>39</v>
      </c>
    </row>
    <row r="9" spans="1:14" x14ac:dyDescent="0.25">
      <c r="A9" s="19" t="s">
        <v>40</v>
      </c>
      <c r="B9" s="20" t="s">
        <v>41</v>
      </c>
      <c r="C9" s="21">
        <v>104.8</v>
      </c>
      <c r="D9" s="22">
        <v>78.599999999999994</v>
      </c>
      <c r="E9" s="23">
        <v>60.25</v>
      </c>
      <c r="F9" s="24">
        <v>0</v>
      </c>
      <c r="G9" s="25">
        <f t="shared" si="0"/>
        <v>81.216666666666654</v>
      </c>
      <c r="H9" s="26">
        <v>3</v>
      </c>
      <c r="I9" s="27">
        <v>26</v>
      </c>
      <c r="J9" s="25">
        <f t="shared" si="1"/>
        <v>2111.6333333333332</v>
      </c>
      <c r="K9" s="28">
        <f t="shared" si="2"/>
        <v>78</v>
      </c>
      <c r="L9" s="29" t="s">
        <v>35</v>
      </c>
      <c r="M9" s="29" t="s">
        <v>36</v>
      </c>
      <c r="N9" s="29" t="s">
        <v>39</v>
      </c>
    </row>
    <row r="10" spans="1:14" x14ac:dyDescent="0.25">
      <c r="A10" s="19" t="s">
        <v>42</v>
      </c>
      <c r="B10" s="20" t="s">
        <v>43</v>
      </c>
      <c r="C10" s="21">
        <v>103</v>
      </c>
      <c r="D10" s="22">
        <v>77.25</v>
      </c>
      <c r="E10" s="23">
        <v>67.2</v>
      </c>
      <c r="F10" s="24">
        <v>0</v>
      </c>
      <c r="G10" s="25">
        <f t="shared" si="0"/>
        <v>82.483333333333334</v>
      </c>
      <c r="H10" s="26">
        <v>3</v>
      </c>
      <c r="I10" s="27">
        <v>13</v>
      </c>
      <c r="J10" s="25">
        <f t="shared" si="1"/>
        <v>1072.2833333333333</v>
      </c>
      <c r="K10" s="28">
        <f t="shared" si="2"/>
        <v>39</v>
      </c>
      <c r="L10" s="29" t="s">
        <v>35</v>
      </c>
      <c r="M10" s="29" t="s">
        <v>36</v>
      </c>
      <c r="N10" s="29" t="s">
        <v>39</v>
      </c>
    </row>
    <row r="11" spans="1:14" x14ac:dyDescent="0.25">
      <c r="A11" s="19" t="s">
        <v>44</v>
      </c>
      <c r="B11" s="20" t="s">
        <v>45</v>
      </c>
      <c r="C11" s="21">
        <v>159.15</v>
      </c>
      <c r="D11" s="22">
        <v>119.35</v>
      </c>
      <c r="E11" s="23">
        <v>91.5</v>
      </c>
      <c r="F11" s="24">
        <v>0</v>
      </c>
      <c r="G11" s="25">
        <f t="shared" si="0"/>
        <v>123.33333333333333</v>
      </c>
      <c r="H11" s="26">
        <v>3</v>
      </c>
      <c r="I11" s="27">
        <v>20</v>
      </c>
      <c r="J11" s="25">
        <f t="shared" si="1"/>
        <v>2466.6666666666665</v>
      </c>
      <c r="K11" s="28">
        <f t="shared" si="2"/>
        <v>60</v>
      </c>
      <c r="L11" s="29" t="s">
        <v>35</v>
      </c>
      <c r="M11" s="29" t="s">
        <v>36</v>
      </c>
      <c r="N11" s="29" t="s">
        <v>39</v>
      </c>
    </row>
    <row r="12" spans="1:14" x14ac:dyDescent="0.25">
      <c r="A12" s="19" t="s">
        <v>46</v>
      </c>
      <c r="B12" s="20" t="s">
        <v>47</v>
      </c>
      <c r="C12" s="21">
        <v>85</v>
      </c>
      <c r="D12" s="22">
        <v>63.75</v>
      </c>
      <c r="E12" s="23">
        <v>48.875</v>
      </c>
      <c r="F12" s="24">
        <v>0</v>
      </c>
      <c r="G12" s="25">
        <f t="shared" si="0"/>
        <v>65.875</v>
      </c>
      <c r="H12" s="26">
        <v>3</v>
      </c>
      <c r="I12" s="27">
        <v>60</v>
      </c>
      <c r="J12" s="25">
        <f t="shared" si="1"/>
        <v>3952.5</v>
      </c>
      <c r="K12" s="28">
        <f t="shared" si="2"/>
        <v>180</v>
      </c>
      <c r="L12" s="29" t="s">
        <v>35</v>
      </c>
      <c r="M12" s="29" t="s">
        <v>36</v>
      </c>
      <c r="N12" s="29" t="s">
        <v>39</v>
      </c>
    </row>
    <row r="13" spans="1:14" x14ac:dyDescent="0.25">
      <c r="A13" s="19" t="s">
        <v>48</v>
      </c>
      <c r="B13" s="20" t="s">
        <v>49</v>
      </c>
      <c r="C13" s="21">
        <v>159.65</v>
      </c>
      <c r="D13" s="22">
        <v>119.7333</v>
      </c>
      <c r="E13" s="23">
        <v>156</v>
      </c>
      <c r="F13" s="30">
        <v>0</v>
      </c>
      <c r="G13" s="25">
        <f t="shared" si="0"/>
        <v>145.12776666666667</v>
      </c>
      <c r="H13" s="26">
        <v>3</v>
      </c>
      <c r="I13" s="27">
        <v>25</v>
      </c>
      <c r="J13" s="25">
        <f t="shared" si="1"/>
        <v>3628.1941666666667</v>
      </c>
      <c r="K13" s="28">
        <f t="shared" si="2"/>
        <v>75</v>
      </c>
      <c r="L13" s="29" t="s">
        <v>35</v>
      </c>
      <c r="M13" s="29" t="s">
        <v>36</v>
      </c>
      <c r="N13" s="29" t="s">
        <v>39</v>
      </c>
    </row>
    <row r="14" spans="1:14" x14ac:dyDescent="0.25">
      <c r="A14" s="19" t="s">
        <v>50</v>
      </c>
      <c r="B14" s="20" t="s">
        <v>51</v>
      </c>
      <c r="C14" s="21">
        <v>32.450000000000003</v>
      </c>
      <c r="D14" s="22">
        <v>24.324999999999999</v>
      </c>
      <c r="E14" s="23">
        <v>17.725000000000001</v>
      </c>
      <c r="F14" s="24">
        <v>0</v>
      </c>
      <c r="G14" s="25">
        <f t="shared" si="0"/>
        <v>24.833333333333332</v>
      </c>
      <c r="H14" s="26">
        <v>3</v>
      </c>
      <c r="I14" s="27">
        <v>30</v>
      </c>
      <c r="J14" s="25">
        <f t="shared" si="1"/>
        <v>745</v>
      </c>
      <c r="K14" s="28">
        <f t="shared" si="2"/>
        <v>90</v>
      </c>
      <c r="L14" s="29" t="s">
        <v>35</v>
      </c>
      <c r="M14" s="29" t="s">
        <v>36</v>
      </c>
      <c r="N14" s="29" t="s">
        <v>39</v>
      </c>
    </row>
    <row r="15" spans="1:14" x14ac:dyDescent="0.25">
      <c r="A15" s="19" t="s">
        <v>52</v>
      </c>
      <c r="B15" s="20" t="s">
        <v>45</v>
      </c>
      <c r="C15" s="21">
        <v>159.15</v>
      </c>
      <c r="D15" s="22">
        <v>119.35</v>
      </c>
      <c r="E15" s="23">
        <v>91.5</v>
      </c>
      <c r="F15" s="24">
        <v>0</v>
      </c>
      <c r="G15" s="25">
        <f t="shared" si="0"/>
        <v>123.33333333333333</v>
      </c>
      <c r="H15" s="26">
        <v>3</v>
      </c>
      <c r="I15" s="27">
        <v>23</v>
      </c>
      <c r="J15" s="25">
        <f t="shared" si="1"/>
        <v>2836.6666666666665</v>
      </c>
      <c r="K15" s="28">
        <f t="shared" si="2"/>
        <v>69</v>
      </c>
      <c r="L15" s="29" t="s">
        <v>35</v>
      </c>
      <c r="M15" s="29" t="s">
        <v>36</v>
      </c>
      <c r="N15" s="29" t="s">
        <v>39</v>
      </c>
    </row>
    <row r="16" spans="1:14" x14ac:dyDescent="0.25">
      <c r="A16" s="19" t="s">
        <v>53</v>
      </c>
      <c r="B16" s="20" t="s">
        <v>54</v>
      </c>
      <c r="C16" s="21">
        <v>16</v>
      </c>
      <c r="D16" s="22">
        <v>12</v>
      </c>
      <c r="E16" s="23">
        <v>9.1999999999999993</v>
      </c>
      <c r="F16" s="24">
        <v>0</v>
      </c>
      <c r="G16" s="25">
        <f t="shared" si="0"/>
        <v>12.4</v>
      </c>
      <c r="H16" s="26">
        <v>3</v>
      </c>
      <c r="I16" s="27">
        <v>60</v>
      </c>
      <c r="J16" s="25">
        <f t="shared" si="1"/>
        <v>744</v>
      </c>
      <c r="K16" s="28">
        <f t="shared" si="2"/>
        <v>180</v>
      </c>
      <c r="L16" s="29" t="s">
        <v>35</v>
      </c>
      <c r="M16" s="29" t="s">
        <v>36</v>
      </c>
      <c r="N16" s="29" t="s">
        <v>39</v>
      </c>
    </row>
    <row r="17" spans="1:14" x14ac:dyDescent="0.25">
      <c r="A17" s="19" t="s">
        <v>55</v>
      </c>
      <c r="B17" s="20" t="s">
        <v>56</v>
      </c>
      <c r="C17" s="21">
        <v>51.95</v>
      </c>
      <c r="D17" s="22">
        <v>38.950000000000003</v>
      </c>
      <c r="E17" s="23">
        <v>33.774999999999999</v>
      </c>
      <c r="F17" s="24">
        <v>0</v>
      </c>
      <c r="G17" s="25">
        <f t="shared" si="0"/>
        <v>41.558333333333337</v>
      </c>
      <c r="H17" s="26">
        <v>3</v>
      </c>
      <c r="I17" s="27">
        <v>24</v>
      </c>
      <c r="J17" s="25">
        <f t="shared" si="1"/>
        <v>997.40000000000009</v>
      </c>
      <c r="K17" s="28">
        <f t="shared" si="2"/>
        <v>72</v>
      </c>
      <c r="L17" s="29" t="s">
        <v>35</v>
      </c>
      <c r="M17" s="29" t="s">
        <v>36</v>
      </c>
      <c r="N17" s="29" t="s">
        <v>39</v>
      </c>
    </row>
    <row r="18" spans="1:14" x14ac:dyDescent="0.25">
      <c r="A18" s="19" t="s">
        <v>57</v>
      </c>
      <c r="B18" s="20" t="s">
        <v>38</v>
      </c>
      <c r="C18" s="21">
        <v>119.47499999999999</v>
      </c>
      <c r="D18" s="22">
        <v>89.6</v>
      </c>
      <c r="E18" s="23"/>
      <c r="F18" s="24">
        <v>0</v>
      </c>
      <c r="G18" s="25">
        <f t="shared" si="0"/>
        <v>104.53749999999999</v>
      </c>
      <c r="H18" s="26">
        <v>3</v>
      </c>
      <c r="I18" s="27">
        <v>150</v>
      </c>
      <c r="J18" s="25">
        <f t="shared" si="1"/>
        <v>15680.625</v>
      </c>
      <c r="K18" s="28">
        <f t="shared" si="2"/>
        <v>450</v>
      </c>
      <c r="L18" s="29" t="s">
        <v>35</v>
      </c>
      <c r="M18" s="29" t="s">
        <v>36</v>
      </c>
      <c r="N18" s="29" t="s">
        <v>39</v>
      </c>
    </row>
    <row r="19" spans="1:14" x14ac:dyDescent="0.25">
      <c r="A19" s="19" t="s">
        <v>58</v>
      </c>
      <c r="B19" s="20" t="s">
        <v>47</v>
      </c>
      <c r="C19" s="21">
        <v>85</v>
      </c>
      <c r="D19" s="22">
        <v>63.75</v>
      </c>
      <c r="E19" s="23">
        <v>48.875</v>
      </c>
      <c r="F19" s="24">
        <v>0</v>
      </c>
      <c r="G19" s="25">
        <f t="shared" si="0"/>
        <v>65.875</v>
      </c>
      <c r="H19" s="26">
        <v>3</v>
      </c>
      <c r="I19" s="27">
        <v>60</v>
      </c>
      <c r="J19" s="25">
        <f t="shared" si="1"/>
        <v>3952.5</v>
      </c>
      <c r="K19" s="28">
        <f t="shared" si="2"/>
        <v>180</v>
      </c>
      <c r="L19" s="29" t="s">
        <v>35</v>
      </c>
      <c r="M19" s="29" t="s">
        <v>36</v>
      </c>
      <c r="N19" s="29" t="s">
        <v>39</v>
      </c>
    </row>
    <row r="20" spans="1:14" x14ac:dyDescent="0.25">
      <c r="A20" s="19" t="s">
        <v>59</v>
      </c>
      <c r="B20" s="20" t="s">
        <v>49</v>
      </c>
      <c r="C20" s="21">
        <v>159.65</v>
      </c>
      <c r="D20" s="22">
        <v>119.7333</v>
      </c>
      <c r="E20" s="23">
        <v>156</v>
      </c>
      <c r="F20" s="24">
        <v>0</v>
      </c>
      <c r="G20" s="25">
        <f t="shared" si="0"/>
        <v>145.12776666666667</v>
      </c>
      <c r="H20" s="26">
        <v>3</v>
      </c>
      <c r="I20" s="27">
        <v>20</v>
      </c>
      <c r="J20" s="25">
        <f t="shared" si="1"/>
        <v>2902.5553333333337</v>
      </c>
      <c r="K20" s="28">
        <f t="shared" si="2"/>
        <v>60</v>
      </c>
      <c r="L20" s="29" t="s">
        <v>35</v>
      </c>
      <c r="M20" s="29" t="s">
        <v>36</v>
      </c>
      <c r="N20" s="29" t="s">
        <v>39</v>
      </c>
    </row>
    <row r="21" spans="1:14" x14ac:dyDescent="0.25">
      <c r="A21" s="19" t="s">
        <v>60</v>
      </c>
      <c r="B21" s="20" t="s">
        <v>61</v>
      </c>
      <c r="C21" s="21">
        <v>95</v>
      </c>
      <c r="D21" s="22">
        <v>71.25</v>
      </c>
      <c r="E21" s="23">
        <v>54.625</v>
      </c>
      <c r="F21" s="24">
        <v>0</v>
      </c>
      <c r="G21" s="25">
        <f t="shared" ref="G21:G22" si="3">AVERAGE(C21:E21)*(1-F21)</f>
        <v>73.625</v>
      </c>
      <c r="H21" s="26">
        <v>3</v>
      </c>
      <c r="I21" s="27">
        <v>37</v>
      </c>
      <c r="J21" s="25">
        <f t="shared" ref="J21:J28" si="4">$I21*$G21</f>
        <v>2724.125</v>
      </c>
      <c r="K21" s="28">
        <f t="shared" ref="K21:K28" si="5">$I21*$H21</f>
        <v>111</v>
      </c>
      <c r="L21" s="29" t="s">
        <v>35</v>
      </c>
      <c r="M21" s="29" t="s">
        <v>36</v>
      </c>
      <c r="N21" s="29" t="s">
        <v>39</v>
      </c>
    </row>
    <row r="22" spans="1:14" x14ac:dyDescent="0.25">
      <c r="A22" s="19" t="s">
        <v>62</v>
      </c>
      <c r="B22" s="20" t="s">
        <v>49</v>
      </c>
      <c r="C22" s="21">
        <v>159.65</v>
      </c>
      <c r="D22" s="22">
        <v>119.7333</v>
      </c>
      <c r="E22" s="23">
        <v>156</v>
      </c>
      <c r="F22" s="24">
        <v>0</v>
      </c>
      <c r="G22" s="25">
        <f t="shared" si="3"/>
        <v>145.12776666666667</v>
      </c>
      <c r="H22" s="26">
        <v>3</v>
      </c>
      <c r="I22" s="27">
        <v>7</v>
      </c>
      <c r="J22" s="25">
        <f t="shared" si="4"/>
        <v>1015.8943666666667</v>
      </c>
      <c r="K22" s="28">
        <f t="shared" si="5"/>
        <v>21</v>
      </c>
      <c r="L22" s="29" t="s">
        <v>35</v>
      </c>
      <c r="M22" s="29" t="s">
        <v>36</v>
      </c>
      <c r="N22" s="29" t="s">
        <v>39</v>
      </c>
    </row>
    <row r="23" spans="1:14" x14ac:dyDescent="0.25">
      <c r="A23" s="19" t="s">
        <v>63</v>
      </c>
      <c r="B23" s="20" t="s">
        <v>64</v>
      </c>
      <c r="C23" s="21"/>
      <c r="D23" s="22"/>
      <c r="E23" s="23"/>
      <c r="F23" s="24">
        <v>1</v>
      </c>
      <c r="G23" s="25">
        <v>0</v>
      </c>
      <c r="H23" s="26">
        <v>3</v>
      </c>
      <c r="I23" s="27">
        <v>23</v>
      </c>
      <c r="J23" s="25">
        <f t="shared" si="4"/>
        <v>0</v>
      </c>
      <c r="K23" s="28">
        <f t="shared" si="5"/>
        <v>69</v>
      </c>
      <c r="L23" s="29" t="s">
        <v>35</v>
      </c>
      <c r="M23" s="29" t="s">
        <v>36</v>
      </c>
      <c r="N23" s="29" t="s">
        <v>39</v>
      </c>
    </row>
    <row r="24" spans="1:14" x14ac:dyDescent="0.25">
      <c r="A24" s="19" t="s">
        <v>65</v>
      </c>
      <c r="B24" s="20" t="s">
        <v>66</v>
      </c>
      <c r="C24" s="21">
        <v>117.65</v>
      </c>
      <c r="D24" s="22">
        <v>88.25</v>
      </c>
      <c r="E24" s="23">
        <v>67.650000000000006</v>
      </c>
      <c r="F24" s="30">
        <v>0</v>
      </c>
      <c r="G24" s="25">
        <f t="shared" ref="G24" si="6">AVERAGE(C24:E24)*(1-F24)</f>
        <v>91.183333333333337</v>
      </c>
      <c r="H24" s="26">
        <v>3</v>
      </c>
      <c r="I24" s="27">
        <v>16</v>
      </c>
      <c r="J24" s="25">
        <f t="shared" si="4"/>
        <v>1458.9333333333334</v>
      </c>
      <c r="K24" s="28">
        <f t="shared" si="5"/>
        <v>48</v>
      </c>
      <c r="L24" s="29" t="s">
        <v>35</v>
      </c>
      <c r="M24" s="29" t="s">
        <v>36</v>
      </c>
      <c r="N24" s="29" t="s">
        <v>39</v>
      </c>
    </row>
    <row r="25" spans="1:14" x14ac:dyDescent="0.25">
      <c r="A25" s="19" t="s">
        <v>67</v>
      </c>
      <c r="B25" s="20" t="s">
        <v>68</v>
      </c>
      <c r="C25" s="21">
        <v>78.05</v>
      </c>
      <c r="D25" s="22">
        <v>58.55</v>
      </c>
      <c r="E25" s="23">
        <v>46.737499999999997</v>
      </c>
      <c r="F25" s="24">
        <v>0</v>
      </c>
      <c r="G25" s="25">
        <f t="shared" ref="G25:G26" si="7">AVERAGE(C25:E25)*(1-F25)</f>
        <v>61.11249999999999</v>
      </c>
      <c r="H25" s="26">
        <v>3</v>
      </c>
      <c r="I25" s="27">
        <v>6</v>
      </c>
      <c r="J25" s="25">
        <f t="shared" si="4"/>
        <v>366.67499999999995</v>
      </c>
      <c r="K25" s="28">
        <f t="shared" si="5"/>
        <v>18</v>
      </c>
      <c r="L25" s="29" t="s">
        <v>35</v>
      </c>
      <c r="M25" s="29" t="s">
        <v>36</v>
      </c>
      <c r="N25" s="29" t="s">
        <v>39</v>
      </c>
    </row>
    <row r="26" spans="1:14" x14ac:dyDescent="0.25">
      <c r="A26" s="19" t="s">
        <v>69</v>
      </c>
      <c r="B26" s="20" t="s">
        <v>70</v>
      </c>
      <c r="C26" s="21">
        <v>29.95</v>
      </c>
      <c r="D26" s="22">
        <v>22.45</v>
      </c>
      <c r="E26" s="23">
        <v>19.475000000000001</v>
      </c>
      <c r="F26" s="30">
        <v>0</v>
      </c>
      <c r="G26" s="25">
        <f t="shared" si="7"/>
        <v>23.958333333333332</v>
      </c>
      <c r="H26" s="26">
        <v>3</v>
      </c>
      <c r="I26" s="27">
        <v>1</v>
      </c>
      <c r="J26" s="25">
        <f t="shared" si="4"/>
        <v>23.958333333333332</v>
      </c>
      <c r="K26" s="28">
        <f t="shared" si="5"/>
        <v>3</v>
      </c>
      <c r="L26" s="29" t="s">
        <v>35</v>
      </c>
      <c r="M26" s="29" t="s">
        <v>36</v>
      </c>
      <c r="N26" s="29" t="s">
        <v>39</v>
      </c>
    </row>
    <row r="27" spans="1:14" x14ac:dyDescent="0.25">
      <c r="A27" s="19" t="s">
        <v>71</v>
      </c>
      <c r="B27" s="20" t="s">
        <v>72</v>
      </c>
      <c r="C27" s="21">
        <v>75</v>
      </c>
      <c r="D27" s="22">
        <v>56.25</v>
      </c>
      <c r="E27" s="23">
        <v>48.774999999999999</v>
      </c>
      <c r="F27" s="24">
        <v>0</v>
      </c>
      <c r="G27" s="25">
        <f t="shared" ref="G27:G28" si="8">AVERAGE(C27:E27)*(1-F27)</f>
        <v>60.008333333333333</v>
      </c>
      <c r="H27" s="26">
        <v>3</v>
      </c>
      <c r="I27" s="27">
        <v>71</v>
      </c>
      <c r="J27" s="25">
        <f t="shared" si="4"/>
        <v>4260.5916666666662</v>
      </c>
      <c r="K27" s="28">
        <f t="shared" si="5"/>
        <v>213</v>
      </c>
      <c r="L27" s="29" t="s">
        <v>35</v>
      </c>
      <c r="M27" s="29" t="s">
        <v>36</v>
      </c>
      <c r="N27" s="29" t="s">
        <v>39</v>
      </c>
    </row>
    <row r="28" spans="1:14" x14ac:dyDescent="0.25">
      <c r="A28" s="19" t="s">
        <v>73</v>
      </c>
      <c r="B28" s="20" t="s">
        <v>49</v>
      </c>
      <c r="C28" s="21">
        <v>159.65</v>
      </c>
      <c r="D28" s="22">
        <v>119.7333</v>
      </c>
      <c r="E28" s="23">
        <v>156</v>
      </c>
      <c r="F28" s="24">
        <v>0</v>
      </c>
      <c r="G28" s="25">
        <f t="shared" si="8"/>
        <v>145.12776666666667</v>
      </c>
      <c r="H28" s="26">
        <v>3</v>
      </c>
      <c r="I28" s="27">
        <v>20</v>
      </c>
      <c r="J28" s="25">
        <f t="shared" si="4"/>
        <v>2902.5553333333337</v>
      </c>
      <c r="K28" s="28">
        <f t="shared" si="5"/>
        <v>60</v>
      </c>
      <c r="L28" s="29" t="s">
        <v>35</v>
      </c>
      <c r="M28" s="29" t="s">
        <v>36</v>
      </c>
      <c r="N28" s="29" t="s">
        <v>39</v>
      </c>
    </row>
    <row r="29" spans="1:14" x14ac:dyDescent="0.25">
      <c r="A29" s="19" t="s">
        <v>74</v>
      </c>
      <c r="B29" s="20" t="s">
        <v>38</v>
      </c>
      <c r="C29" s="21">
        <v>119.47499999999999</v>
      </c>
      <c r="D29" s="22">
        <v>89.6</v>
      </c>
      <c r="E29" s="23"/>
      <c r="F29" s="30">
        <v>0</v>
      </c>
      <c r="G29" s="25">
        <f t="shared" ref="G29" si="9">AVERAGE(C29:E29)*(1-F29)</f>
        <v>104.53749999999999</v>
      </c>
      <c r="H29" s="26">
        <v>3</v>
      </c>
      <c r="I29" s="27">
        <v>180</v>
      </c>
      <c r="J29" s="25">
        <f t="shared" ref="J29:J30" si="10">$I29*$G29</f>
        <v>18816.75</v>
      </c>
      <c r="K29" s="28">
        <f t="shared" ref="K29:K30" si="11">$I29*$H29</f>
        <v>540</v>
      </c>
      <c r="L29" s="29" t="s">
        <v>35</v>
      </c>
      <c r="M29" s="29" t="s">
        <v>36</v>
      </c>
      <c r="N29" s="29" t="s">
        <v>39</v>
      </c>
    </row>
    <row r="30" spans="1:14" x14ac:dyDescent="0.25">
      <c r="A30" s="19" t="s">
        <v>75</v>
      </c>
      <c r="B30" s="20" t="s">
        <v>76</v>
      </c>
      <c r="C30" s="21">
        <v>20.633299999999998</v>
      </c>
      <c r="D30" s="22">
        <v>15.466699999999999</v>
      </c>
      <c r="E30" s="23">
        <v>13.433299999999999</v>
      </c>
      <c r="F30" s="24">
        <v>0</v>
      </c>
      <c r="G30" s="25">
        <f t="shared" ref="G30" si="12">AVERAGE(C30:E30)*(1-F30)</f>
        <v>16.511099999999999</v>
      </c>
      <c r="H30" s="26">
        <v>3</v>
      </c>
      <c r="I30" s="27">
        <v>30</v>
      </c>
      <c r="J30" s="25">
        <f t="shared" si="10"/>
        <v>495.33299999999997</v>
      </c>
      <c r="K30" s="28">
        <f t="shared" si="11"/>
        <v>90</v>
      </c>
      <c r="L30" s="29" t="s">
        <v>35</v>
      </c>
      <c r="M30" s="29" t="s">
        <v>36</v>
      </c>
      <c r="N30" s="29" t="s">
        <v>39</v>
      </c>
    </row>
    <row r="31" spans="1:14" x14ac:dyDescent="0.25">
      <c r="G31" s="32"/>
      <c r="H31" s="32"/>
      <c r="I31" s="33" t="s">
        <v>77</v>
      </c>
      <c r="J31" s="34">
        <f>SUM(J8:J30)</f>
        <v>93539.653033333321</v>
      </c>
      <c r="K31" s="35">
        <f>SUM(K8:K30)</f>
        <v>3291</v>
      </c>
    </row>
    <row r="33" spans="1:11" x14ac:dyDescent="0.25">
      <c r="I33" s="36" t="s">
        <v>78</v>
      </c>
      <c r="J33" s="36"/>
      <c r="K33" s="37">
        <f>J31/K31</f>
        <v>28.422866312164484</v>
      </c>
    </row>
    <row r="34" spans="1:11" ht="15.75" thickBot="1" x14ac:dyDescent="0.3">
      <c r="I34" s="38"/>
      <c r="J34" s="38"/>
      <c r="K34" s="38"/>
    </row>
    <row r="35" spans="1:11" ht="19.5" thickBot="1" x14ac:dyDescent="0.3">
      <c r="A35" s="59" t="s">
        <v>79</v>
      </c>
      <c r="B35" s="60"/>
      <c r="C35" s="60"/>
      <c r="D35" s="60"/>
      <c r="E35" s="61"/>
      <c r="I35" s="38"/>
      <c r="J35" s="38"/>
    </row>
    <row r="36" spans="1:11" x14ac:dyDescent="0.25">
      <c r="A36" s="39" t="s">
        <v>80</v>
      </c>
    </row>
    <row r="37" spans="1:11" ht="17.25" x14ac:dyDescent="0.3">
      <c r="A37" s="62" t="s">
        <v>81</v>
      </c>
      <c r="B37" s="40" t="s">
        <v>82</v>
      </c>
      <c r="C37" s="41">
        <f>'[1]Fall 2016'!C3966</f>
        <v>33.773314294429532</v>
      </c>
    </row>
    <row r="38" spans="1:11" ht="17.25" x14ac:dyDescent="0.3">
      <c r="A38" s="62"/>
      <c r="B38" s="40" t="s">
        <v>83</v>
      </c>
      <c r="C38" s="41">
        <f>K33</f>
        <v>28.422866312164484</v>
      </c>
    </row>
    <row r="39" spans="1:11" ht="17.25" x14ac:dyDescent="0.3">
      <c r="A39" s="62"/>
      <c r="B39" s="40" t="s">
        <v>84</v>
      </c>
      <c r="C39" s="42">
        <f>(C38-C37)/C37</f>
        <v>-0.15842235486931572</v>
      </c>
    </row>
    <row r="40" spans="1:11" ht="17.25" x14ac:dyDescent="0.3">
      <c r="B40" s="43"/>
      <c r="C40" s="43"/>
    </row>
    <row r="41" spans="1:11" ht="17.25" x14ac:dyDescent="0.25">
      <c r="A41" s="44"/>
      <c r="B41" s="45" t="s">
        <v>85</v>
      </c>
      <c r="C41" s="46">
        <v>41.67</v>
      </c>
      <c r="D41" s="47"/>
      <c r="E41" s="47"/>
      <c r="F41" s="47"/>
      <c r="G41" s="47"/>
      <c r="H41" s="47"/>
      <c r="I41" s="47"/>
      <c r="J41" s="47"/>
      <c r="K41" s="47"/>
    </row>
    <row r="42" spans="1:11" ht="52.5" thickBot="1" x14ac:dyDescent="0.3">
      <c r="B42" s="48" t="s">
        <v>86</v>
      </c>
      <c r="C42" s="49">
        <f>C41*C39</f>
        <v>-6.6014595274043861</v>
      </c>
    </row>
    <row r="43" spans="1:11" ht="35.25" thickBot="1" x14ac:dyDescent="0.3">
      <c r="B43" s="50" t="s">
        <v>87</v>
      </c>
      <c r="C43" s="51">
        <f>C41+C42</f>
        <v>35.068540472595615</v>
      </c>
    </row>
  </sheetData>
  <autoFilter ref="A7:N31"/>
  <mergeCells count="6">
    <mergeCell ref="A37:A39"/>
    <mergeCell ref="A1:K1"/>
    <mergeCell ref="A2:K2"/>
    <mergeCell ref="A4:F4"/>
    <mergeCell ref="H4:K4"/>
    <mergeCell ref="A35:E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 2017 (GEY)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2018-09-18T18:40:51Z</dcterms:created>
  <dcterms:modified xsi:type="dcterms:W3CDTF">2018-09-18T20:49:06Z</dcterms:modified>
</cp:coreProperties>
</file>