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ibrary Metric 3\_New Metric 3 Files\FINAL\Submitted (FINAL)\Colleges\Tampa\PH\"/>
    </mc:Choice>
  </mc:AlternateContent>
  <bookViews>
    <workbookView xWindow="0" yWindow="0" windowWidth="28800" windowHeight="12885"/>
  </bookViews>
  <sheets>
    <sheet name="Fall 2017 (HPM)" sheetId="1" r:id="rId1"/>
  </sheets>
  <externalReferences>
    <externalReference r:id="rId2"/>
  </externalReferences>
  <definedNames>
    <definedName name="_xlnm._FilterDatabase" localSheetId="0" hidden="1">'Fall 2017 (HPM)'!$A$7:$N$13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K12" i="1"/>
  <c r="G12" i="1"/>
  <c r="J12" i="1" s="1"/>
  <c r="K11" i="1"/>
  <c r="G11" i="1"/>
  <c r="J11" i="1" s="1"/>
  <c r="K10" i="1"/>
  <c r="G10" i="1"/>
  <c r="J10" i="1" s="1"/>
  <c r="K9" i="1"/>
  <c r="G9" i="1"/>
  <c r="J9" i="1" s="1"/>
  <c r="K8" i="1"/>
  <c r="G8" i="1"/>
  <c r="J8" i="1" s="1"/>
  <c r="K13" i="1" l="1"/>
  <c r="J13" i="1"/>
  <c r="K15" i="1" s="1"/>
  <c r="C20" i="1" s="1"/>
  <c r="C21" i="1" s="1"/>
  <c r="C24" i="1" s="1"/>
  <c r="C25" i="1" s="1"/>
</calcChain>
</file>

<file path=xl/sharedStrings.xml><?xml version="1.0" encoding="utf-8"?>
<sst xmlns="http://schemas.openxmlformats.org/spreadsheetml/2006/main" count="71" uniqueCount="56">
  <si>
    <r>
      <t xml:space="preserve">Metric 3 - Texbook Affordability  </t>
    </r>
    <r>
      <rPr>
        <sz val="10"/>
        <color theme="1"/>
        <rFont val="Calibri"/>
        <family val="2"/>
        <scheme val="minor"/>
      </rPr>
      <t>(TEMPLATE)</t>
    </r>
  </si>
  <si>
    <t>FALL 2017 DATA</t>
  </si>
  <si>
    <t>STEP 1</t>
  </si>
  <si>
    <r>
      <t>National Average per Sch 17-18 is $</t>
    </r>
    <r>
      <rPr>
        <b/>
        <sz val="13"/>
        <rFont val="Calibri"/>
        <family val="2"/>
        <scheme val="minor"/>
      </rPr>
      <t>41.67</t>
    </r>
    <r>
      <rPr>
        <sz val="13"/>
        <rFont val="Calibri"/>
        <family val="2"/>
        <scheme val="minor"/>
      </rPr>
      <t>. This amount reported by College Board did not change.</t>
    </r>
  </si>
  <si>
    <t>STEP 2</t>
  </si>
  <si>
    <t>STEP 3</t>
  </si>
  <si>
    <t>STEP 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</si>
  <si>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</si>
  <si>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</si>
  <si>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</si>
  <si>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</si>
  <si>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</si>
  <si>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</si>
  <si>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</si>
  <si>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</si>
  <si>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</si>
  <si>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</si>
  <si>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</si>
  <si>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AVG(C,D,E)*(1-F)</t>
  </si>
  <si>
    <t>G * I</t>
  </si>
  <si>
    <t>H * I</t>
  </si>
  <si>
    <t>Section</t>
  </si>
  <si>
    <t>Course</t>
  </si>
  <si>
    <t>Avg. New Price</t>
  </si>
  <si>
    <t>Avg. Used Price</t>
  </si>
  <si>
    <t>Avg. Rental Price</t>
  </si>
  <si>
    <t>% NO-COST: 
OER &amp; LIBRARY</t>
  </si>
  <si>
    <t>AVG Cost</t>
  </si>
  <si>
    <t>Course Credit</t>
  </si>
  <si>
    <t>Enrollment</t>
  </si>
  <si>
    <t>Total Cost</t>
  </si>
  <si>
    <t>Total Credits</t>
  </si>
  <si>
    <t>CAMPUS</t>
  </si>
  <si>
    <t>COLL</t>
  </si>
  <si>
    <t>DEPT</t>
  </si>
  <si>
    <t>Tampa-Health</t>
  </si>
  <si>
    <t>PH</t>
  </si>
  <si>
    <t>86011</t>
  </si>
  <si>
    <t>HSC4630</t>
  </si>
  <si>
    <t>HPM</t>
  </si>
  <si>
    <t>92529</t>
  </si>
  <si>
    <t>93691</t>
  </si>
  <si>
    <t>93693</t>
  </si>
  <si>
    <t>PHC4942</t>
  </si>
  <si>
    <t>93797</t>
  </si>
  <si>
    <t>Totals:</t>
  </si>
  <si>
    <t>Average Cost per Sch:</t>
  </si>
  <si>
    <t>STEP 5</t>
  </si>
  <si>
    <t>Method to relate to National Average:</t>
  </si>
  <si>
    <t>Actual Average Costs:</t>
  </si>
  <si>
    <t>Fall 16</t>
  </si>
  <si>
    <t>Fall 17</t>
  </si>
  <si>
    <t>% Difference</t>
  </si>
  <si>
    <t>National Average per Sch 17-18</t>
  </si>
  <si>
    <t>Institutional % Difference 
Applied to the National Average</t>
  </si>
  <si>
    <t>FINAL INSTITUTIONAL COST PER SCH FOR PBF#3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</si>
</sst>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3"/>
      <color rgb="FFFA7D00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2" fillId="0" borderId="0"/>
  </cellStyleXfs>
  <cellXfs count="64">
    <xf numFmtId="0" fontId="0" fillId="0" borderId="0" xfId="0"/>
    <xf numFmtId="0" fontId="8" fillId="4" borderId="2" xfId="0" applyFont="1" applyFill="1" applyBorder="1" applyAlignment="1">
      <alignment horizontal="center" vertic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3" fillId="10" borderId="11" xfId="5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11" borderId="7" xfId="0" applyFill="1" applyBorder="1" applyAlignment="1">
      <alignment horizontal="left"/>
    </xf>
    <xf numFmtId="0" fontId="0" fillId="11" borderId="12" xfId="0" applyFill="1" applyBorder="1" applyAlignment="1"/>
    <xf numFmtId="164" fontId="0" fillId="0" borderId="9" xfId="0" applyNumberFormat="1" applyBorder="1" applyAlignment="1"/>
    <xf numFmtId="164" fontId="0" fillId="0" borderId="13" xfId="0" applyNumberFormat="1" applyBorder="1" applyAlignment="1"/>
    <xf numFmtId="164" fontId="0" fillId="0" borderId="12" xfId="0" applyNumberFormat="1" applyBorder="1" applyAlignment="1"/>
    <xf numFmtId="9" fontId="0" fillId="0" borderId="14" xfId="2" applyFont="1" applyBorder="1" applyAlignment="1"/>
    <xf numFmtId="165" fontId="0" fillId="12" borderId="9" xfId="1" applyNumberFormat="1" applyFont="1" applyFill="1" applyBorder="1" applyAlignment="1"/>
    <xf numFmtId="0" fontId="0" fillId="0" borderId="7" xfId="1" applyNumberFormat="1" applyFont="1" applyBorder="1" applyAlignment="1"/>
    <xf numFmtId="0" fontId="0" fillId="0" borderId="8" xfId="1" applyNumberFormat="1" applyFont="1" applyBorder="1" applyAlignment="1"/>
    <xf numFmtId="165" fontId="0" fillId="12" borderId="7" xfId="1" applyNumberFormat="1" applyFont="1" applyFill="1" applyBorder="1" applyAlignment="1"/>
    <xf numFmtId="0" fontId="13" fillId="0" borderId="15" xfId="5" applyFont="1" applyFill="1" applyBorder="1" applyAlignment="1"/>
    <xf numFmtId="0" fontId="0" fillId="0" borderId="0" xfId="0" applyAlignment="1"/>
    <xf numFmtId="9" fontId="0" fillId="0" borderId="9" xfId="2" applyFont="1" applyBorder="1" applyAlignment="1"/>
    <xf numFmtId="0" fontId="0" fillId="0" borderId="0" xfId="0" applyAlignment="1">
      <alignment horizontal="left"/>
    </xf>
    <xf numFmtId="165" fontId="0" fillId="0" borderId="0" xfId="1" applyNumberFormat="1" applyFont="1"/>
    <xf numFmtId="165" fontId="0" fillId="0" borderId="8" xfId="1" applyNumberFormat="1" applyFont="1" applyBorder="1"/>
    <xf numFmtId="43" fontId="4" fillId="12" borderId="9" xfId="1" applyFont="1" applyFill="1" applyBorder="1"/>
    <xf numFmtId="165" fontId="4" fillId="12" borderId="7" xfId="1" applyNumberFormat="1" applyFont="1" applyFill="1" applyBorder="1"/>
    <xf numFmtId="0" fontId="0" fillId="0" borderId="7" xfId="0" applyBorder="1"/>
    <xf numFmtId="43" fontId="4" fillId="13" borderId="7" xfId="1" applyNumberFormat="1" applyFont="1" applyFill="1" applyBorder="1"/>
    <xf numFmtId="0" fontId="0" fillId="0" borderId="0" xfId="0" applyBorder="1"/>
    <xf numFmtId="0" fontId="4" fillId="0" borderId="0" xfId="0" applyFont="1" applyAlignment="1">
      <alignment horizontal="left"/>
    </xf>
    <xf numFmtId="0" fontId="14" fillId="0" borderId="7" xfId="0" applyFont="1" applyBorder="1"/>
    <xf numFmtId="2" fontId="14" fillId="0" borderId="7" xfId="0" applyNumberFormat="1" applyFont="1" applyBorder="1"/>
    <xf numFmtId="166" fontId="15" fillId="3" borderId="7" xfId="4" applyNumberFormat="1" applyFont="1" applyBorder="1"/>
    <xf numFmtId="0" fontId="14" fillId="0" borderId="0" xfId="0" applyFont="1"/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7" xfId="0" applyFont="1" applyBorder="1" applyAlignment="1">
      <alignment vertical="center" wrapText="1"/>
    </xf>
    <xf numFmtId="2" fontId="15" fillId="3" borderId="16" xfId="4" applyNumberFormat="1" applyFont="1" applyBorder="1" applyAlignment="1">
      <alignment vertical="center"/>
    </xf>
    <xf numFmtId="0" fontId="17" fillId="5" borderId="8" xfId="0" applyFont="1" applyFill="1" applyBorder="1" applyAlignment="1">
      <alignment vertical="center" wrapText="1"/>
    </xf>
    <xf numFmtId="2" fontId="18" fillId="5" borderId="5" xfId="3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6">
    <cellStyle name="Calculation" xfId="4" builtinId="22"/>
    <cellStyle name="Comma" xfId="1" builtinId="3"/>
    <cellStyle name="Good" xfId="3" builtinId="26"/>
    <cellStyle name="Normal" xfId="0" builtinId="0"/>
    <cellStyle name="Normal_Fall 2017 (for matching)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brary%20Metric%203/_New%20Metric%203%20Files/FINAL/Submitted%20(FINAL)/DRS_Template_PBF3_Textbooks__2018-08-15%20(US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17 (St.Pete)"/>
      <sheetName val="Fall 2017 (Sarasota)"/>
      <sheetName val="Fall 2017 (TAMPA)"/>
      <sheetName val="Fall 2017 (SORTING)"/>
      <sheetName val="Fall 2017 (for matching)"/>
      <sheetName val="Fall 2016"/>
      <sheetName val="Fall 2017"/>
    </sheetNames>
    <sheetDataSet>
      <sheetData sheetId="0"/>
      <sheetData sheetId="1"/>
      <sheetData sheetId="2"/>
      <sheetData sheetId="3"/>
      <sheetData sheetId="4"/>
      <sheetData sheetId="5">
        <row r="3966">
          <cell r="C3966">
            <v>33.773314294429532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70" zoomScaleNormal="70" workbookViewId="0">
      <selection sqref="A1:K1"/>
    </sheetView>
  </sheetViews>
  <sheetFormatPr defaultRowHeight="15" x14ac:dyDescent="0.25"/>
  <cols>
    <col min="1" max="1" width="13.7109375" style="32" customWidth="1"/>
    <col min="2" max="2" width="31" customWidth="1"/>
    <col min="3" max="3" width="17.7109375" customWidth="1"/>
    <col min="4" max="4" width="18.140625" customWidth="1"/>
    <col min="5" max="6" width="17.7109375" customWidth="1"/>
    <col min="7" max="7" width="17.42578125" customWidth="1"/>
    <col min="8" max="9" width="16.140625" customWidth="1"/>
    <col min="10" max="10" width="19.140625" bestFit="1" customWidth="1"/>
    <col min="11" max="11" width="16.140625" customWidth="1"/>
  </cols>
  <sheetData>
    <row r="1" spans="1:14" ht="21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4" ht="21" customHeight="1" thickBot="1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ht="21.75" thickBot="1" x14ac:dyDescent="0.4">
      <c r="A3" s="1" t="s">
        <v>2</v>
      </c>
      <c r="B3" s="2" t="s">
        <v>3</v>
      </c>
      <c r="C3" s="3"/>
      <c r="D3" s="3"/>
      <c r="E3" s="3"/>
      <c r="F3" s="3"/>
      <c r="G3" s="3"/>
      <c r="H3" s="3"/>
      <c r="I3" s="3"/>
      <c r="J3" s="3"/>
      <c r="K3" s="3"/>
    </row>
    <row r="4" spans="1:14" ht="21.6" customHeight="1" thickBot="1" x14ac:dyDescent="0.3">
      <c r="A4" s="55" t="s">
        <v>4</v>
      </c>
      <c r="B4" s="56"/>
      <c r="C4" s="56"/>
      <c r="D4" s="56"/>
      <c r="E4" s="56"/>
      <c r="F4" s="56"/>
      <c r="G4" s="4" t="s">
        <v>5</v>
      </c>
      <c r="H4" s="57" t="s">
        <v>6</v>
      </c>
      <c r="I4" s="58"/>
      <c r="J4" s="58"/>
      <c r="K4" s="59"/>
    </row>
    <row r="5" spans="1:14" x14ac:dyDescent="0.25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</row>
    <row r="6" spans="1:14" s="6" customFormat="1" x14ac:dyDescent="0.25">
      <c r="G6" s="6" t="s">
        <v>18</v>
      </c>
      <c r="J6" s="6" t="s">
        <v>19</v>
      </c>
      <c r="K6" s="6" t="s">
        <v>20</v>
      </c>
    </row>
    <row r="7" spans="1:14" s="18" customFormat="1" ht="30" x14ac:dyDescent="0.25">
      <c r="A7" s="7" t="s">
        <v>21</v>
      </c>
      <c r="B7" s="8" t="s">
        <v>22</v>
      </c>
      <c r="C7" s="9" t="s">
        <v>23</v>
      </c>
      <c r="D7" s="10" t="s">
        <v>24</v>
      </c>
      <c r="E7" s="11" t="s">
        <v>25</v>
      </c>
      <c r="F7" s="12" t="s">
        <v>26</v>
      </c>
      <c r="G7" s="13" t="s">
        <v>27</v>
      </c>
      <c r="H7" s="14" t="s">
        <v>28</v>
      </c>
      <c r="I7" s="15" t="s">
        <v>29</v>
      </c>
      <c r="J7" s="16" t="s">
        <v>30</v>
      </c>
      <c r="K7" s="14" t="s">
        <v>31</v>
      </c>
      <c r="L7" s="17" t="s">
        <v>32</v>
      </c>
      <c r="M7" s="17" t="s">
        <v>33</v>
      </c>
      <c r="N7" s="17" t="s">
        <v>34</v>
      </c>
    </row>
    <row r="8" spans="1:14" s="30" customFormat="1" x14ac:dyDescent="0.25">
      <c r="A8" s="19" t="s">
        <v>37</v>
      </c>
      <c r="B8" s="20" t="s">
        <v>38</v>
      </c>
      <c r="C8" s="21">
        <v>95</v>
      </c>
      <c r="D8" s="22">
        <v>71.25</v>
      </c>
      <c r="E8" s="23">
        <v>61.774999999999999</v>
      </c>
      <c r="F8" s="24">
        <v>0</v>
      </c>
      <c r="G8" s="25">
        <f t="shared" ref="G8" si="0">AVERAGE(C8:E8)*(1-F8)</f>
        <v>76.00833333333334</v>
      </c>
      <c r="H8" s="26">
        <v>3</v>
      </c>
      <c r="I8" s="27">
        <v>98</v>
      </c>
      <c r="J8" s="25">
        <f t="shared" ref="J8:J12" si="1">$I8*$G8</f>
        <v>7448.8166666666675</v>
      </c>
      <c r="K8" s="28">
        <f t="shared" ref="K8:K12" si="2">$I8*$H8</f>
        <v>294</v>
      </c>
      <c r="L8" s="29" t="s">
        <v>35</v>
      </c>
      <c r="M8" s="29" t="s">
        <v>36</v>
      </c>
      <c r="N8" s="29" t="s">
        <v>39</v>
      </c>
    </row>
    <row r="9" spans="1:14" s="30" customFormat="1" x14ac:dyDescent="0.25">
      <c r="A9" s="19" t="s">
        <v>40</v>
      </c>
      <c r="B9" s="20" t="s">
        <v>38</v>
      </c>
      <c r="C9" s="21">
        <v>95</v>
      </c>
      <c r="D9" s="22">
        <v>71.25</v>
      </c>
      <c r="E9" s="23">
        <v>61.774999999999999</v>
      </c>
      <c r="F9" s="24">
        <v>0</v>
      </c>
      <c r="G9" s="25">
        <f t="shared" ref="G9" si="3">AVERAGE(C9:E9)*(1-F9)</f>
        <v>76.00833333333334</v>
      </c>
      <c r="H9" s="26">
        <v>3</v>
      </c>
      <c r="I9" s="27">
        <v>98</v>
      </c>
      <c r="J9" s="25">
        <f t="shared" si="1"/>
        <v>7448.8166666666675</v>
      </c>
      <c r="K9" s="28">
        <f t="shared" si="2"/>
        <v>294</v>
      </c>
      <c r="L9" s="29" t="s">
        <v>35</v>
      </c>
      <c r="M9" s="29" t="s">
        <v>36</v>
      </c>
      <c r="N9" s="29" t="s">
        <v>39</v>
      </c>
    </row>
    <row r="10" spans="1:14" s="30" customFormat="1" x14ac:dyDescent="0.25">
      <c r="A10" s="19" t="s">
        <v>41</v>
      </c>
      <c r="B10" s="20" t="s">
        <v>38</v>
      </c>
      <c r="C10" s="21">
        <v>95</v>
      </c>
      <c r="D10" s="22">
        <v>71.25</v>
      </c>
      <c r="E10" s="23">
        <v>61.774999999999999</v>
      </c>
      <c r="F10" s="24">
        <v>0</v>
      </c>
      <c r="G10" s="25">
        <f t="shared" ref="G10:G12" si="4">AVERAGE(C10:E10)*(1-F10)</f>
        <v>76.00833333333334</v>
      </c>
      <c r="H10" s="26">
        <v>3</v>
      </c>
      <c r="I10" s="27">
        <v>38</v>
      </c>
      <c r="J10" s="25">
        <f t="shared" si="1"/>
        <v>2888.3166666666671</v>
      </c>
      <c r="K10" s="28">
        <f t="shared" si="2"/>
        <v>114</v>
      </c>
      <c r="L10" s="29" t="s">
        <v>35</v>
      </c>
      <c r="M10" s="29" t="s">
        <v>36</v>
      </c>
      <c r="N10" s="29" t="s">
        <v>39</v>
      </c>
    </row>
    <row r="11" spans="1:14" s="30" customFormat="1" x14ac:dyDescent="0.25">
      <c r="A11" s="19" t="s">
        <v>42</v>
      </c>
      <c r="B11" s="20" t="s">
        <v>43</v>
      </c>
      <c r="C11" s="21">
        <v>130.94999999999999</v>
      </c>
      <c r="D11" s="22">
        <v>98.2</v>
      </c>
      <c r="E11" s="23">
        <v>85.125</v>
      </c>
      <c r="F11" s="31">
        <v>0</v>
      </c>
      <c r="G11" s="25">
        <f t="shared" si="4"/>
        <v>104.75833333333333</v>
      </c>
      <c r="H11" s="26">
        <v>3</v>
      </c>
      <c r="I11" s="27">
        <v>34</v>
      </c>
      <c r="J11" s="25">
        <f t="shared" si="1"/>
        <v>3561.7833333333328</v>
      </c>
      <c r="K11" s="28">
        <f t="shared" si="2"/>
        <v>102</v>
      </c>
      <c r="L11" s="29" t="s">
        <v>35</v>
      </c>
      <c r="M11" s="29" t="s">
        <v>36</v>
      </c>
      <c r="N11" s="29" t="s">
        <v>39</v>
      </c>
    </row>
    <row r="12" spans="1:14" s="30" customFormat="1" x14ac:dyDescent="0.25">
      <c r="A12" s="19" t="s">
        <v>44</v>
      </c>
      <c r="B12" s="20" t="s">
        <v>43</v>
      </c>
      <c r="C12" s="21">
        <v>135.94999999999999</v>
      </c>
      <c r="D12" s="22">
        <v>101.95</v>
      </c>
      <c r="E12" s="23">
        <v>88.375</v>
      </c>
      <c r="F12" s="24">
        <v>0</v>
      </c>
      <c r="G12" s="25">
        <f t="shared" si="4"/>
        <v>108.75833333333333</v>
      </c>
      <c r="H12" s="26">
        <v>3</v>
      </c>
      <c r="I12" s="27">
        <v>31</v>
      </c>
      <c r="J12" s="25">
        <f t="shared" si="1"/>
        <v>3371.5083333333332</v>
      </c>
      <c r="K12" s="28">
        <f t="shared" si="2"/>
        <v>93</v>
      </c>
      <c r="L12" s="29" t="s">
        <v>35</v>
      </c>
      <c r="M12" s="29" t="s">
        <v>36</v>
      </c>
      <c r="N12" s="29" t="s">
        <v>39</v>
      </c>
    </row>
    <row r="13" spans="1:14" x14ac:dyDescent="0.25">
      <c r="G13" s="33"/>
      <c r="H13" s="33"/>
      <c r="I13" s="34" t="s">
        <v>45</v>
      </c>
      <c r="J13" s="35">
        <f>SUM(J8:J12)</f>
        <v>24719.241666666669</v>
      </c>
      <c r="K13" s="36">
        <f>SUM(K8:K12)</f>
        <v>897</v>
      </c>
    </row>
    <row r="15" spans="1:14" x14ac:dyDescent="0.25">
      <c r="I15" s="37" t="s">
        <v>46</v>
      </c>
      <c r="J15" s="37"/>
      <c r="K15" s="38">
        <f>J13/K13</f>
        <v>27.557683017465628</v>
      </c>
    </row>
    <row r="16" spans="1:14" ht="15.75" thickBot="1" x14ac:dyDescent="0.3">
      <c r="I16" s="39"/>
      <c r="J16" s="39"/>
      <c r="K16" s="39"/>
    </row>
    <row r="17" spans="1:11" ht="19.5" thickBot="1" x14ac:dyDescent="0.3">
      <c r="A17" s="60" t="s">
        <v>47</v>
      </c>
      <c r="B17" s="61"/>
      <c r="C17" s="61"/>
      <c r="D17" s="61"/>
      <c r="E17" s="62"/>
      <c r="I17" s="39"/>
      <c r="J17" s="39"/>
    </row>
    <row r="18" spans="1:11" x14ac:dyDescent="0.25">
      <c r="A18" s="40" t="s">
        <v>48</v>
      </c>
    </row>
    <row r="19" spans="1:11" ht="17.25" x14ac:dyDescent="0.3">
      <c r="A19" s="63" t="s">
        <v>49</v>
      </c>
      <c r="B19" s="41" t="s">
        <v>50</v>
      </c>
      <c r="C19" s="42">
        <f>'[1]Fall 2016'!C3966</f>
        <v>33.773314294429532</v>
      </c>
    </row>
    <row r="20" spans="1:11" ht="17.25" x14ac:dyDescent="0.3">
      <c r="A20" s="63"/>
      <c r="B20" s="41" t="s">
        <v>51</v>
      </c>
      <c r="C20" s="42">
        <f>K15</f>
        <v>27.557683017465628</v>
      </c>
    </row>
    <row r="21" spans="1:11" ht="17.25" x14ac:dyDescent="0.3">
      <c r="A21" s="63"/>
      <c r="B21" s="41" t="s">
        <v>52</v>
      </c>
      <c r="C21" s="43">
        <f>(C20-C19)/C19</f>
        <v>-0.18403971913378639</v>
      </c>
    </row>
    <row r="22" spans="1:11" ht="17.25" x14ac:dyDescent="0.3">
      <c r="B22" s="44"/>
      <c r="C22" s="44"/>
    </row>
    <row r="23" spans="1:11" ht="17.25" x14ac:dyDescent="0.25">
      <c r="A23" s="45"/>
      <c r="B23" s="46" t="s">
        <v>53</v>
      </c>
      <c r="C23" s="47">
        <v>41.67</v>
      </c>
      <c r="D23" s="48"/>
      <c r="E23" s="48"/>
      <c r="F23" s="48"/>
      <c r="G23" s="48"/>
      <c r="H23" s="48"/>
      <c r="I23" s="48"/>
      <c r="J23" s="48"/>
      <c r="K23" s="48"/>
    </row>
    <row r="24" spans="1:11" ht="52.5" thickBot="1" x14ac:dyDescent="0.3">
      <c r="B24" s="49" t="s">
        <v>54</v>
      </c>
      <c r="C24" s="50">
        <f>C23*C21</f>
        <v>-7.668935096304879</v>
      </c>
    </row>
    <row r="25" spans="1:11" ht="35.25" thickBot="1" x14ac:dyDescent="0.3">
      <c r="B25" s="51" t="s">
        <v>55</v>
      </c>
      <c r="C25" s="52">
        <f>C23+C24</f>
        <v>34.001064903695124</v>
      </c>
    </row>
  </sheetData>
  <autoFilter ref="A7:N13"/>
  <mergeCells count="6">
    <mergeCell ref="A19:A21"/>
    <mergeCell ref="A1:K1"/>
    <mergeCell ref="A2:K2"/>
    <mergeCell ref="A4:F4"/>
    <mergeCell ref="H4:K4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2017 (HPM)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2018-09-18T18:39:56Z</dcterms:created>
  <dcterms:modified xsi:type="dcterms:W3CDTF">2018-09-24T21:24:04Z</dcterms:modified>
</cp:coreProperties>
</file>